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H2O2 analysis template corrected\"/>
    </mc:Choice>
  </mc:AlternateContent>
  <xr:revisionPtr revIDLastSave="0" documentId="13_ncr:1_{1992F1FC-4A7C-4D0D-BAC9-7F6CD4F4BA99}" xr6:coauthVersionLast="47" xr6:coauthVersionMax="47" xr10:uidLastSave="{00000000-0000-0000-0000-000000000000}"/>
  <bookViews>
    <workbookView xWindow="-108" yWindow="-108" windowWidth="23256" windowHeight="12576" tabRatio="707" firstSheet="1" activeTab="4" xr2:uid="{00000000-000D-0000-FFFF-FFFF00000000}"/>
  </bookViews>
  <sheets>
    <sheet name="O2&amp;AmR MiR05-Kit#0915" sheetId="83" r:id="rId1"/>
    <sheet name="O2&amp;AmR MiR05-Kit#18.02872" sheetId="84" r:id="rId2"/>
    <sheet name="O2&amp;AmR MiR05-Kit#19.01689" sheetId="85" r:id="rId3"/>
    <sheet name="O2&amp;AmR MiR05-Kit#20J01923" sheetId="86" r:id="rId4"/>
    <sheet name="O2&amp;AmR MiR05-Kit#21J01861" sheetId="87" r:id="rId5"/>
  </sheets>
  <definedNames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Print_Area" localSheetId="0">'O2&amp;AmR MiR05-Kit#0915'!$A$1:$K$78</definedName>
    <definedName name="_xlnm.Print_Area" localSheetId="1">'O2&amp;AmR MiR05-Kit#18.02872'!$A$1:$K$78</definedName>
    <definedName name="_xlnm.Print_Area" localSheetId="2">'O2&amp;AmR MiR05-Kit#19.01689'!$A$1:$K$78</definedName>
    <definedName name="Titrvol20" localSheetId="4">'O2&amp;AmR MiR05-Kit#21J01861'!$I$22</definedName>
    <definedName name="Titrvol20">'O2&amp;AmR MiR05-Kit#20J01923'!$I$22</definedName>
    <definedName name="Unknown">'O2&amp;AmR MiR05-Kit#19.01689'!$I$11</definedName>
    <definedName name="UnknownS20" localSheetId="4">'O2&amp;AmR MiR05-Kit#21J01861'!$I$11</definedName>
    <definedName name="UnknownS20">'O2&amp;AmR MiR05-Kit#20J01923'!$I$11</definedName>
    <definedName name="UnknownSample">'O2&amp;AmR MiR05-Kit#18.02872'!$I$11</definedName>
    <definedName name="UnknownSampleCheck" localSheetId="1">'O2&amp;AmR MiR05-Kit#18.02872'!$I$11</definedName>
    <definedName name="UnknownSampleCheck" localSheetId="2">'O2&amp;AmR MiR05-Kit#19.01689'!$I$11</definedName>
    <definedName name="UnknownSampleCheck">'O2&amp;AmR MiR05-Kit#0915'!$I$11</definedName>
    <definedName name="Volume">'O2&amp;AmR MiR05-Kit#19.01689'!$I$22</definedName>
    <definedName name="VolumeC">'O2&amp;AmR MiR05-Kit#18.02872'!$I$22</definedName>
    <definedName name="VolumeCorr" localSheetId="1">'O2&amp;AmR MiR05-Kit#18.02872'!$I$22</definedName>
    <definedName name="VolumeCorr" localSheetId="2">'O2&amp;AmR MiR05-Kit#19.01689'!$I$22</definedName>
    <definedName name="VolumeCorr">'O2&amp;AmR MiR05-Kit#0915'!$I$22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4" i="87" l="1"/>
  <c r="AA56" i="87" s="1"/>
  <c r="AA57" i="87" s="1"/>
  <c r="AA58" i="87" s="1"/>
  <c r="Z54" i="87"/>
  <c r="Z56" i="87" s="1"/>
  <c r="Z57" i="87" s="1"/>
  <c r="Z58" i="87" s="1"/>
  <c r="Y54" i="87"/>
  <c r="X54" i="87"/>
  <c r="W54" i="87"/>
  <c r="W56" i="87" s="1"/>
  <c r="W57" i="87" s="1"/>
  <c r="W58" i="87" s="1"/>
  <c r="V54" i="87"/>
  <c r="V56" i="87" s="1"/>
  <c r="V57" i="87" s="1"/>
  <c r="V58" i="87" s="1"/>
  <c r="U54" i="87"/>
  <c r="U56" i="87" s="1"/>
  <c r="U57" i="87" s="1"/>
  <c r="U58" i="87" s="1"/>
  <c r="AA53" i="87"/>
  <c r="Z53" i="87"/>
  <c r="Y53" i="87"/>
  <c r="Y56" i="87" s="1"/>
  <c r="Y57" i="87" s="1"/>
  <c r="Y58" i="87" s="1"/>
  <c r="X53" i="87"/>
  <c r="X56" i="87" s="1"/>
  <c r="X57" i="87" s="1"/>
  <c r="X58" i="87" s="1"/>
  <c r="W53" i="87"/>
  <c r="V53" i="87"/>
  <c r="U53" i="87"/>
  <c r="W23" i="87"/>
  <c r="X23" i="87" s="1"/>
  <c r="Y23" i="87" s="1"/>
  <c r="Z23" i="87" s="1"/>
  <c r="AA23" i="87" s="1"/>
  <c r="V23" i="87"/>
  <c r="AA21" i="87"/>
  <c r="AA22" i="87" s="1"/>
  <c r="AE20" i="87"/>
  <c r="AE19" i="87"/>
  <c r="Z18" i="87"/>
  <c r="Y18" i="87"/>
  <c r="X18" i="87"/>
  <c r="W18" i="87"/>
  <c r="AA17" i="87"/>
  <c r="AA18" i="87" s="1"/>
  <c r="Z17" i="87"/>
  <c r="Z21" i="87" s="1"/>
  <c r="Y17" i="87"/>
  <c r="Y21" i="87" s="1"/>
  <c r="X17" i="87"/>
  <c r="X21" i="87" s="1"/>
  <c r="W17" i="87"/>
  <c r="W21" i="87" s="1"/>
  <c r="V17" i="87"/>
  <c r="V18" i="87" s="1"/>
  <c r="U54" i="86"/>
  <c r="U54" i="85"/>
  <c r="U54" i="84"/>
  <c r="U54" i="83"/>
  <c r="V54" i="83"/>
  <c r="W54" i="83"/>
  <c r="X54" i="83"/>
  <c r="Y54" i="83"/>
  <c r="Z54" i="83"/>
  <c r="AA54" i="83"/>
  <c r="V54" i="84"/>
  <c r="W54" i="84"/>
  <c r="X54" i="84"/>
  <c r="Y54" i="84"/>
  <c r="Z54" i="84"/>
  <c r="AA54" i="84"/>
  <c r="U56" i="84"/>
  <c r="U57" i="84" s="1"/>
  <c r="U58" i="84" s="1"/>
  <c r="V54" i="85"/>
  <c r="W54" i="85"/>
  <c r="X54" i="85"/>
  <c r="Y54" i="85"/>
  <c r="Z54" i="85"/>
  <c r="AA54" i="85"/>
  <c r="V54" i="86"/>
  <c r="W54" i="86"/>
  <c r="X54" i="86"/>
  <c r="Y54" i="86"/>
  <c r="Z54" i="86"/>
  <c r="AA54" i="86"/>
  <c r="X56" i="86"/>
  <c r="X57" i="86" s="1"/>
  <c r="X58" i="86" s="1"/>
  <c r="AA53" i="86"/>
  <c r="Z53" i="86"/>
  <c r="Y53" i="86"/>
  <c r="X53" i="86"/>
  <c r="W53" i="86"/>
  <c r="V53" i="86"/>
  <c r="U53" i="86"/>
  <c r="V23" i="86"/>
  <c r="W23" i="86" s="1"/>
  <c r="X23" i="86" s="1"/>
  <c r="AE20" i="86"/>
  <c r="AE19" i="86"/>
  <c r="AA18" i="86"/>
  <c r="X18" i="86"/>
  <c r="AA17" i="86"/>
  <c r="AA21" i="86" s="1"/>
  <c r="Z17" i="86"/>
  <c r="Z21" i="86" s="1"/>
  <c r="Y17" i="86"/>
  <c r="Y21" i="86" s="1"/>
  <c r="X17" i="86"/>
  <c r="X21" i="86" s="1"/>
  <c r="W17" i="86"/>
  <c r="W21" i="86" s="1"/>
  <c r="V17" i="86"/>
  <c r="V21" i="86" s="1"/>
  <c r="AA53" i="85"/>
  <c r="Z53" i="85"/>
  <c r="Y53" i="85"/>
  <c r="X53" i="85"/>
  <c r="W53" i="85"/>
  <c r="V53" i="85"/>
  <c r="U53" i="85"/>
  <c r="V23" i="85"/>
  <c r="W23" i="85" s="1"/>
  <c r="X23" i="85" s="1"/>
  <c r="Y23" i="85" s="1"/>
  <c r="AE20" i="85"/>
  <c r="AE19" i="85"/>
  <c r="AA17" i="85"/>
  <c r="Z17" i="85"/>
  <c r="Y17" i="85"/>
  <c r="Y21" i="85" s="1"/>
  <c r="X17" i="85"/>
  <c r="X21" i="85" s="1"/>
  <c r="W17" i="85"/>
  <c r="W21" i="85" s="1"/>
  <c r="V17" i="85"/>
  <c r="V21" i="85" s="1"/>
  <c r="AA53" i="84"/>
  <c r="Z53" i="84"/>
  <c r="Z56" i="84" s="1"/>
  <c r="Z57" i="84" s="1"/>
  <c r="Z58" i="84" s="1"/>
  <c r="Z29" i="84" s="1"/>
  <c r="Y53" i="84"/>
  <c r="X53" i="84"/>
  <c r="W53" i="84"/>
  <c r="V53" i="84"/>
  <c r="V56" i="84" s="1"/>
  <c r="V57" i="84" s="1"/>
  <c r="V58" i="84" s="1"/>
  <c r="U53" i="84"/>
  <c r="V23" i="84"/>
  <c r="W23" i="84" s="1"/>
  <c r="X23" i="84" s="1"/>
  <c r="Y23" i="84" s="1"/>
  <c r="AE20" i="84"/>
  <c r="AE19" i="84"/>
  <c r="AA17" i="84"/>
  <c r="Z17" i="84"/>
  <c r="Y17" i="84"/>
  <c r="Y21" i="84" s="1"/>
  <c r="X17" i="84"/>
  <c r="X21" i="84" s="1"/>
  <c r="W17" i="84"/>
  <c r="V17" i="84"/>
  <c r="V18" i="84" s="1"/>
  <c r="X19" i="87" l="1"/>
  <c r="X22" i="87"/>
  <c r="X20" i="87" s="1"/>
  <c r="Z62" i="87"/>
  <c r="Z30" i="87" s="1"/>
  <c r="Z32" i="87" s="1"/>
  <c r="Z29" i="87"/>
  <c r="W29" i="87"/>
  <c r="W62" i="87"/>
  <c r="W30" i="87" s="1"/>
  <c r="W32" i="87" s="1"/>
  <c r="AA62" i="87"/>
  <c r="AA30" i="87" s="1"/>
  <c r="AA32" i="87" s="1"/>
  <c r="AA29" i="87"/>
  <c r="W19" i="87"/>
  <c r="W22" i="87"/>
  <c r="W20" i="87" s="1"/>
  <c r="X29" i="87"/>
  <c r="X62" i="87"/>
  <c r="X30" i="87" s="1"/>
  <c r="X32" i="87" s="1"/>
  <c r="AA20" i="87"/>
  <c r="Y19" i="87"/>
  <c r="Y22" i="87"/>
  <c r="Y20" i="87" s="1"/>
  <c r="Z22" i="87"/>
  <c r="Z20" i="87" s="1"/>
  <c r="Z19" i="87"/>
  <c r="V29" i="87"/>
  <c r="V62" i="87"/>
  <c r="V30" i="87" s="1"/>
  <c r="Y29" i="87"/>
  <c r="Y62" i="87"/>
  <c r="Y30" i="87" s="1"/>
  <c r="Y32" i="87" s="1"/>
  <c r="AA19" i="87"/>
  <c r="V21" i="87"/>
  <c r="Y56" i="84"/>
  <c r="Y57" i="84" s="1"/>
  <c r="Y58" i="84" s="1"/>
  <c r="Y29" i="84" s="1"/>
  <c r="V62" i="84"/>
  <c r="V30" i="84" s="1"/>
  <c r="V29" i="84"/>
  <c r="V21" i="84"/>
  <c r="Y56" i="86"/>
  <c r="Y57" i="86" s="1"/>
  <c r="Y58" i="86" s="1"/>
  <c r="Y29" i="86" s="1"/>
  <c r="U56" i="86"/>
  <c r="U57" i="86" s="1"/>
  <c r="U58" i="86" s="1"/>
  <c r="X62" i="86"/>
  <c r="X30" i="86" s="1"/>
  <c r="X29" i="86"/>
  <c r="W18" i="86"/>
  <c r="V56" i="86"/>
  <c r="V57" i="86" s="1"/>
  <c r="V58" i="86" s="1"/>
  <c r="Z56" i="86"/>
  <c r="Z57" i="86" s="1"/>
  <c r="Z58" i="86" s="1"/>
  <c r="W56" i="86"/>
  <c r="W57" i="86" s="1"/>
  <c r="W58" i="86" s="1"/>
  <c r="AA56" i="86"/>
  <c r="AA57" i="86" s="1"/>
  <c r="AA58" i="86" s="1"/>
  <c r="V22" i="86"/>
  <c r="Y23" i="86"/>
  <c r="Z23" i="86" s="1"/>
  <c r="AA23" i="86" s="1"/>
  <c r="Y18" i="86"/>
  <c r="V18" i="86"/>
  <c r="Z18" i="86"/>
  <c r="V56" i="85"/>
  <c r="V57" i="85" s="1"/>
  <c r="V58" i="85" s="1"/>
  <c r="Z56" i="85"/>
  <c r="Z57" i="85" s="1"/>
  <c r="Z58" i="85" s="1"/>
  <c r="Z29" i="85" s="1"/>
  <c r="W21" i="84"/>
  <c r="W56" i="85"/>
  <c r="W57" i="85" s="1"/>
  <c r="W58" i="85" s="1"/>
  <c r="U56" i="85"/>
  <c r="U57" i="85" s="1"/>
  <c r="U58" i="85" s="1"/>
  <c r="Y56" i="85"/>
  <c r="Y57" i="85" s="1"/>
  <c r="Y58" i="85" s="1"/>
  <c r="AA56" i="85"/>
  <c r="AA57" i="85" s="1"/>
  <c r="AA58" i="85" s="1"/>
  <c r="AA29" i="85" s="1"/>
  <c r="Y18" i="85"/>
  <c r="W56" i="84"/>
  <c r="W57" i="84" s="1"/>
  <c r="W58" i="84" s="1"/>
  <c r="AA56" i="84"/>
  <c r="AA57" i="84" s="1"/>
  <c r="AA58" i="84" s="1"/>
  <c r="AA29" i="84" s="1"/>
  <c r="X56" i="84"/>
  <c r="X57" i="84" s="1"/>
  <c r="X58" i="84" s="1"/>
  <c r="X29" i="84" s="1"/>
  <c r="X56" i="85"/>
  <c r="X57" i="85" s="1"/>
  <c r="X58" i="85" s="1"/>
  <c r="X29" i="85" s="1"/>
  <c r="Z23" i="85"/>
  <c r="Z21" i="85" s="1"/>
  <c r="W19" i="85"/>
  <c r="V18" i="85"/>
  <c r="Z18" i="85"/>
  <c r="W18" i="85"/>
  <c r="AA18" i="85"/>
  <c r="X18" i="85"/>
  <c r="V19" i="85"/>
  <c r="Z23" i="84"/>
  <c r="AA23" i="84" s="1"/>
  <c r="AA21" i="84" s="1"/>
  <c r="Y18" i="84"/>
  <c r="Z18" i="84"/>
  <c r="W18" i="84"/>
  <c r="AA18" i="84"/>
  <c r="X18" i="84"/>
  <c r="AE19" i="83"/>
  <c r="V23" i="83"/>
  <c r="W23" i="83" s="1"/>
  <c r="AE20" i="83"/>
  <c r="AA17" i="83"/>
  <c r="Z17" i="83"/>
  <c r="Y17" i="83"/>
  <c r="X17" i="83"/>
  <c r="W17" i="83"/>
  <c r="V17" i="83"/>
  <c r="V53" i="83"/>
  <c r="W53" i="83"/>
  <c r="Z53" i="83"/>
  <c r="AA53" i="83"/>
  <c r="X53" i="83"/>
  <c r="Y53" i="83"/>
  <c r="U53" i="83"/>
  <c r="V19" i="87" l="1"/>
  <c r="V22" i="87"/>
  <c r="V20" i="87" s="1"/>
  <c r="V32" i="87"/>
  <c r="Y62" i="84"/>
  <c r="Y30" i="84" s="1"/>
  <c r="W62" i="85"/>
  <c r="W30" i="85" s="1"/>
  <c r="W32" i="85" s="1"/>
  <c r="W29" i="85"/>
  <c r="Y62" i="85"/>
  <c r="Y30" i="85" s="1"/>
  <c r="Y32" i="85" s="1"/>
  <c r="Y29" i="85"/>
  <c r="V62" i="85"/>
  <c r="V30" i="85" s="1"/>
  <c r="V32" i="85" s="1"/>
  <c r="V29" i="85"/>
  <c r="W62" i="84"/>
  <c r="W30" i="84" s="1"/>
  <c r="W32" i="84" s="1"/>
  <c r="W29" i="84"/>
  <c r="V29" i="86"/>
  <c r="V62" i="86"/>
  <c r="V30" i="86" s="1"/>
  <c r="V32" i="86" s="1"/>
  <c r="AA62" i="86"/>
  <c r="AA30" i="86" s="1"/>
  <c r="AA32" i="86" s="1"/>
  <c r="AA29" i="86"/>
  <c r="W62" i="86"/>
  <c r="W30" i="86" s="1"/>
  <c r="W32" i="86" s="1"/>
  <c r="W29" i="86"/>
  <c r="Y62" i="86"/>
  <c r="Y30" i="86" s="1"/>
  <c r="Z29" i="86"/>
  <c r="Z62" i="86"/>
  <c r="Z30" i="86" s="1"/>
  <c r="X22" i="86"/>
  <c r="X20" i="86" s="1"/>
  <c r="X19" i="86"/>
  <c r="AA22" i="86"/>
  <c r="AA19" i="86"/>
  <c r="X32" i="86"/>
  <c r="W19" i="86"/>
  <c r="W22" i="86"/>
  <c r="V19" i="86"/>
  <c r="Z62" i="85"/>
  <c r="Z30" i="85" s="1"/>
  <c r="W18" i="83"/>
  <c r="V21" i="83"/>
  <c r="AA56" i="83"/>
  <c r="AA57" i="83" s="1"/>
  <c r="AA58" i="83" s="1"/>
  <c r="AA29" i="83" s="1"/>
  <c r="Y56" i="83"/>
  <c r="Y57" i="83" s="1"/>
  <c r="Y58" i="83" s="1"/>
  <c r="Y29" i="83" s="1"/>
  <c r="Z56" i="83"/>
  <c r="Z57" i="83" s="1"/>
  <c r="Z58" i="83" s="1"/>
  <c r="Z29" i="83" s="1"/>
  <c r="V18" i="83"/>
  <c r="X62" i="84"/>
  <c r="X30" i="84" s="1"/>
  <c r="X32" i="84" s="1"/>
  <c r="Z21" i="84"/>
  <c r="Z19" i="84" s="1"/>
  <c r="AA62" i="84"/>
  <c r="AA30" i="84" s="1"/>
  <c r="AA32" i="84" s="1"/>
  <c r="Z62" i="84"/>
  <c r="Z30" i="84" s="1"/>
  <c r="Z32" i="84" s="1"/>
  <c r="X62" i="85"/>
  <c r="X30" i="85" s="1"/>
  <c r="X32" i="85" s="1"/>
  <c r="AA18" i="83"/>
  <c r="Y18" i="83"/>
  <c r="V56" i="83"/>
  <c r="V57" i="83" s="1"/>
  <c r="V58" i="83" s="1"/>
  <c r="Y19" i="85"/>
  <c r="Y32" i="84"/>
  <c r="X19" i="85"/>
  <c r="AA23" i="85"/>
  <c r="AA21" i="85" s="1"/>
  <c r="X19" i="84"/>
  <c r="X22" i="84"/>
  <c r="X20" i="84" s="1"/>
  <c r="V22" i="84"/>
  <c r="V19" i="84"/>
  <c r="V32" i="84"/>
  <c r="W22" i="84"/>
  <c r="W19" i="84"/>
  <c r="Y22" i="84"/>
  <c r="Y19" i="84"/>
  <c r="Z22" i="84"/>
  <c r="AA19" i="84"/>
  <c r="AA22" i="84"/>
  <c r="U56" i="83"/>
  <c r="U57" i="83" s="1"/>
  <c r="U58" i="83" s="1"/>
  <c r="Z18" i="83"/>
  <c r="W56" i="83"/>
  <c r="W57" i="83" s="1"/>
  <c r="W58" i="83" s="1"/>
  <c r="W29" i="83" s="1"/>
  <c r="X56" i="83"/>
  <c r="X57" i="83" s="1"/>
  <c r="X58" i="83" s="1"/>
  <c r="X29" i="83" s="1"/>
  <c r="X23" i="83"/>
  <c r="Y23" i="83" s="1"/>
  <c r="W21" i="83"/>
  <c r="X18" i="83"/>
  <c r="Y20" i="84" l="1"/>
  <c r="V62" i="83"/>
  <c r="V30" i="83" s="1"/>
  <c r="V32" i="83" s="1"/>
  <c r="V29" i="83"/>
  <c r="W20" i="86"/>
  <c r="V20" i="86"/>
  <c r="Z22" i="86"/>
  <c r="Z20" i="86" s="1"/>
  <c r="Z19" i="86"/>
  <c r="Y22" i="86"/>
  <c r="Y20" i="86" s="1"/>
  <c r="Y19" i="86"/>
  <c r="Z32" i="86"/>
  <c r="AA20" i="86"/>
  <c r="Y32" i="86"/>
  <c r="AA62" i="85"/>
  <c r="AA30" i="85" s="1"/>
  <c r="AA32" i="85" s="1"/>
  <c r="Y62" i="83"/>
  <c r="Y30" i="83" s="1"/>
  <c r="X62" i="83"/>
  <c r="X30" i="83" s="1"/>
  <c r="W62" i="83"/>
  <c r="W30" i="83" s="1"/>
  <c r="W32" i="83" s="1"/>
  <c r="AA20" i="84"/>
  <c r="Z19" i="85"/>
  <c r="Z32" i="85"/>
  <c r="Z20" i="84"/>
  <c r="W20" i="84"/>
  <c r="V20" i="84"/>
  <c r="X21" i="83"/>
  <c r="Z23" i="83"/>
  <c r="Z62" i="83" s="1"/>
  <c r="Y21" i="83"/>
  <c r="AA22" i="85" l="1"/>
  <c r="AA19" i="85"/>
  <c r="W22" i="85"/>
  <c r="V22" i="85"/>
  <c r="Y22" i="85"/>
  <c r="X22" i="85"/>
  <c r="X20" i="85" s="1"/>
  <c r="Z22" i="85"/>
  <c r="X19" i="83"/>
  <c r="V19" i="83"/>
  <c r="Y32" i="83"/>
  <c r="Y19" i="83"/>
  <c r="W19" i="83"/>
  <c r="AA23" i="83"/>
  <c r="AA62" i="83" s="1"/>
  <c r="Z21" i="83"/>
  <c r="Z30" i="83"/>
  <c r="X32" i="83"/>
  <c r="Z32" i="83" l="1"/>
  <c r="V20" i="85"/>
  <c r="Z20" i="85"/>
  <c r="Y20" i="85"/>
  <c r="W20" i="85"/>
  <c r="AA20" i="85"/>
  <c r="AA30" i="83"/>
  <c r="AA21" i="83"/>
  <c r="Z19" i="83"/>
  <c r="AA19" i="83" l="1"/>
  <c r="AA22" i="83"/>
  <c r="V22" i="83"/>
  <c r="W22" i="83"/>
  <c r="Y22" i="83"/>
  <c r="X22" i="83"/>
  <c r="X20" i="83" s="1"/>
  <c r="Z22" i="83"/>
  <c r="AA32" i="83"/>
  <c r="Z20" i="83" l="1"/>
  <c r="W20" i="83"/>
  <c r="AA20" i="83"/>
  <c r="V20" i="83"/>
  <c r="Y20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8A860D91-25A4-40CC-8249-A56C10084EF0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A3DF56FC-C66F-44EE-89CA-83D9C881B4D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897C7B21-3D12-4EA4-ABA5-DD6CE134D120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EEE7F2D2-B59F-434C-A336-1AA17A5CCA12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9450D2EA-5831-4408-8A3C-5039C44FAE84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9B37F1A-6D1D-4135-9EFB-B3262ED4C33D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982F0D4A-B541-40F7-85E5-DFBFA6F6E858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59B50E7E-3778-4305-93E3-4D37DAAF445C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E989ACB0-AD5F-49E2-8F28-60F0AEE8E513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B1C26DA9-E388-4333-85F9-C2A6E5AAC8F6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3B3A3880-3E25-4EC4-A61D-00A13FB83B2D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97D0E38A-2C11-48B1-A1F2-2157499EECAF}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30" authorId="0" shapeId="0" xr:uid="{4B32FE2E-48A1-415C-9B74-6E35E21593B5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<sst xmlns="http://schemas.openxmlformats.org/spreadsheetml/2006/main" count="480" uniqueCount="79">
  <si>
    <t>Sample</t>
  </si>
  <si>
    <t>no ROX-corr.</t>
  </si>
  <si>
    <t>0 (before sample)</t>
  </si>
  <si>
    <t>1 (after sample)</t>
  </si>
  <si>
    <t>a°</t>
  </si>
  <si>
    <t>b°</t>
  </si>
  <si>
    <t>Sensitivity [V/µM]</t>
  </si>
  <si>
    <t>J°</t>
  </si>
  <si>
    <t>Enter the sensitivity values into the yellow boxes.Never leave the first box empty.</t>
  </si>
  <si>
    <t>ce1</t>
  </si>
  <si>
    <t>ce2</t>
  </si>
  <si>
    <t>ce3</t>
  </si>
  <si>
    <t>ce1_anoxia</t>
  </si>
  <si>
    <t>ce2_anoxia</t>
  </si>
  <si>
    <t>ce3_anoxia</t>
  </si>
  <si>
    <t>SUIT-013_AmR_ce_D023</t>
  </si>
  <si>
    <t>Sensitivity of 0 (before sample) comes from the AmR calibration file.</t>
  </si>
  <si>
    <t>FCR</t>
  </si>
  <si>
    <t>Flux per V</t>
  </si>
  <si>
    <t>Flux per V (bc)</t>
  </si>
  <si>
    <t>Reference state:</t>
  </si>
  <si>
    <t>Baseline state:</t>
  </si>
  <si>
    <t>ROUTINE-respiration</t>
  </si>
  <si>
    <t>Residual oxygen consumption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</si>
  <si>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boxes  (U to AA boxes) </t>
    </r>
  </si>
  <si>
    <t>Titration volume correction</t>
  </si>
  <si>
    <t>Unselect known sample correction if the sample concentration is not known</t>
  </si>
  <si>
    <t>Known sample concentration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</si>
  <si>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</si>
  <si>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</si>
  <si>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</si>
  <si>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t>Sample concentration correction factor</t>
  </si>
  <si>
    <t>Information</t>
  </si>
  <si>
    <t>For further instructions, see MiPNet24.10!</t>
  </si>
  <si>
    <t>Please, check the equation used for MiR05. For details, see:MiPNet24.10</t>
  </si>
  <si>
    <t>O2k-Amp trace</t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</si>
  <si>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</si>
  <si>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</si>
  <si>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 (bc)</t>
    </r>
  </si>
  <si>
    <t>Please check the equation used for MiR05. For details, see:MiPNet24.10</t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</si>
  <si>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</si>
  <si>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</si>
  <si>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amol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·x</t>
    </r>
    <r>
      <rPr>
        <b/>
        <vertAlign val="superscript"/>
        <sz val="10"/>
        <color rgb="FFFF0000"/>
        <rFont val="Verdana"/>
        <family val="2"/>
      </rPr>
      <t>-1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</si>
  <si>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x/O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flow per x</t>
    </r>
  </si>
  <si>
    <r>
      <t>H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flow per x at the basline state might be higher that  at the state afterwards, therefore, the baseline-corrected specific H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O</t>
    </r>
    <r>
      <rPr>
        <vertAlign val="sub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 xml:space="preserve"> flux is omitted.</t>
    </r>
  </si>
  <si>
    <r>
      <t>O2k-O</t>
    </r>
    <r>
      <rPr>
        <b/>
        <vertAlign val="subscript"/>
        <sz val="10"/>
        <rFont val="Verdana"/>
        <family val="2"/>
      </rPr>
      <t xml:space="preserve">2 </t>
    </r>
    <r>
      <rPr>
        <b/>
        <sz val="10"/>
        <rFont val="Verdana"/>
        <family val="2"/>
      </rPr>
      <t>trace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</si>
  <si>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</si>
  <si>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</si>
  <si>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</si>
  <si>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</si>
  <si>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</si>
  <si>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</si>
  <si>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</si>
  <si>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</si>
  <si>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</si>
  <si>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t>OXPHOS -respiration</t>
  </si>
  <si>
    <t>LEAK-respiration</t>
  </si>
  <si>
    <t>Electron transfer capacity</t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</si>
  <si>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</si>
  <si>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</si>
  <si>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</si>
  <si>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</si>
  <si>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</si>
  <si>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</si>
  <si>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</si>
  <si>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</si>
  <si>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</si>
  <si>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</si>
  <si>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</si>
  <si>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</si>
  <si>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</si>
  <si>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</si>
  <si>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</si>
  <si>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r>
      <t xml:space="preserve">FCR </t>
    </r>
    <r>
      <rPr>
        <b/>
        <sz val="10"/>
        <rFont val="Verdana"/>
        <family val="2"/>
      </rPr>
      <t>(bc)</t>
    </r>
  </si>
  <si>
    <r>
      <t>FCR</t>
    </r>
    <r>
      <rPr>
        <b/>
        <sz val="10"/>
        <rFont val="Verdana"/>
        <family val="2"/>
      </rPr>
      <t xml:space="preserve"> 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</si>
  <si>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</si>
  <si>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</si>
  <si>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(MiR05-Kit#21J01861)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</si>
  <si>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0.0031·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+ 0.0626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</si>
</sst>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theme="0" tint="-0.249977111117893"/>
      <name val="Verdana"/>
      <family val="2"/>
    </font>
    <font>
      <sz val="10"/>
      <color theme="0" tint="-0.249977111117893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rgb="FF00FF00"/>
      <name val="Verdana"/>
      <family val="2"/>
    </font>
    <font>
      <b/>
      <sz val="10"/>
      <color rgb="FF000099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vertAlign val="subscript"/>
      <sz val="10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rgb="FF003300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15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2" fontId="18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7" fillId="8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right" vertical="center"/>
    </xf>
    <xf numFmtId="0" fontId="7" fillId="10" borderId="0" xfId="0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horizontal="right" vertical="center"/>
    </xf>
    <xf numFmtId="165" fontId="9" fillId="10" borderId="0" xfId="0" applyNumberFormat="1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0" borderId="0" xfId="1" applyNumberFormat="1" applyFont="1" applyBorder="1"/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7" fillId="1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0" borderId="0" xfId="0" applyNumberFormat="1" applyFont="1" applyFill="1" applyBorder="1" applyAlignment="1">
      <alignment horizontal="right" vertical="center"/>
    </xf>
    <xf numFmtId="166" fontId="9" fillId="10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0" fontId="8" fillId="0" borderId="0" xfId="0" applyFont="1" applyBorder="1" applyAlignment="1">
      <alignment horizontal="right" vertical="top"/>
    </xf>
    <xf numFmtId="0" fontId="6" fillId="7" borderId="0" xfId="0" applyFont="1" applyFill="1" applyBorder="1"/>
    <xf numFmtId="0" fontId="6" fillId="7" borderId="0" xfId="0" applyFont="1" applyFill="1" applyBorder="1" applyAlignment="1">
      <alignment vertical="top"/>
    </xf>
    <xf numFmtId="0" fontId="7" fillId="7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0" fontId="7" fillId="7" borderId="0" xfId="0" applyFont="1" applyFill="1" applyBorder="1"/>
    <xf numFmtId="2" fontId="7" fillId="7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21" fontId="7" fillId="7" borderId="0" xfId="0" applyNumberFormat="1" applyFont="1" applyFill="1" applyBorder="1" applyAlignment="1">
      <alignment vertical="top"/>
    </xf>
    <xf numFmtId="21" fontId="7" fillId="0" borderId="0" xfId="0" applyNumberFormat="1" applyFont="1" applyBorder="1" applyAlignment="1">
      <alignment vertical="top"/>
    </xf>
    <xf numFmtId="2" fontId="7" fillId="7" borderId="0" xfId="0" applyNumberFormat="1" applyFont="1" applyFill="1" applyBorder="1" applyAlignment="1">
      <alignment vertical="top"/>
    </xf>
    <xf numFmtId="21" fontId="6" fillId="7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14" fillId="7" borderId="0" xfId="0" applyFont="1" applyFill="1" applyBorder="1" applyAlignment="1">
      <alignment vertical="top"/>
    </xf>
    <xf numFmtId="0" fontId="15" fillId="7" borderId="0" xfId="0" applyFont="1" applyFill="1" applyBorder="1" applyAlignment="1">
      <alignment vertical="top"/>
    </xf>
    <xf numFmtId="4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0" fontId="7" fillId="8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21" fontId="7" fillId="8" borderId="0" xfId="0" applyNumberFormat="1" applyFont="1" applyFill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7" fillId="8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6" fillId="8" borderId="0" xfId="0" applyFont="1" applyFill="1" applyBorder="1" applyAlignment="1">
      <alignment vertical="top"/>
    </xf>
    <xf numFmtId="0" fontId="6" fillId="8" borderId="0" xfId="0" applyFont="1" applyFill="1" applyBorder="1" applyAlignment="1">
      <alignment vertical="top"/>
    </xf>
    <xf numFmtId="166" fontId="6" fillId="8" borderId="0" xfId="0" applyNumberFormat="1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2" fontId="17" fillId="9" borderId="0" xfId="0" applyNumberFormat="1" applyFont="1" applyFill="1" applyBorder="1" applyAlignment="1">
      <alignment vertical="top"/>
    </xf>
    <xf numFmtId="0" fontId="7" fillId="8" borderId="0" xfId="0" applyFont="1" applyFill="1" applyBorder="1" applyAlignment="1">
      <alignment horizontal="center"/>
    </xf>
    <xf numFmtId="0" fontId="15" fillId="8" borderId="0" xfId="0" applyFont="1" applyFill="1" applyBorder="1"/>
    <xf numFmtId="21" fontId="15" fillId="8" borderId="0" xfId="0" applyNumberFormat="1" applyFont="1" applyFill="1" applyBorder="1" applyAlignment="1">
      <alignment vertical="top"/>
    </xf>
    <xf numFmtId="21" fontId="10" fillId="8" borderId="0" xfId="0" applyNumberFormat="1" applyFont="1" applyFill="1" applyBorder="1" applyAlignment="1">
      <alignment vertical="top"/>
    </xf>
    <xf numFmtId="166" fontId="10" fillId="8" borderId="0" xfId="0" applyNumberFormat="1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Border="1"/>
    <xf numFmtId="0" fontId="15" fillId="0" borderId="0" xfId="0" applyFont="1" applyBorder="1"/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2" fontId="15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21" fontId="6" fillId="0" borderId="0" xfId="0" applyNumberFormat="1" applyFont="1" applyBorder="1"/>
    <xf numFmtId="0" fontId="6" fillId="0" borderId="0" xfId="0" applyFont="1" applyBorder="1" applyAlignment="1">
      <alignment horizontal="left" vertical="center"/>
    </xf>
    <xf numFmtId="2" fontId="6" fillId="5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2" fillId="7" borderId="0" xfId="0" applyFont="1" applyFill="1" applyBorder="1"/>
    <xf numFmtId="0" fontId="22" fillId="7" borderId="0" xfId="0" applyFont="1" applyFill="1" applyBorder="1" applyAlignment="1">
      <alignment vertical="top"/>
    </xf>
    <xf numFmtId="4" fontId="7" fillId="7" borderId="0" xfId="0" applyNumberFormat="1" applyFon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22" fillId="7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/>
    <xf numFmtId="164" fontId="11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5" fontId="9" fillId="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vertical="top"/>
    </xf>
    <xf numFmtId="21" fontId="10" fillId="12" borderId="0" xfId="0" applyNumberFormat="1" applyFont="1" applyFill="1" applyBorder="1"/>
    <xf numFmtId="0" fontId="7" fillId="12" borderId="0" xfId="0" applyFont="1" applyFill="1" applyBorder="1" applyAlignment="1">
      <alignment vertical="top"/>
    </xf>
    <xf numFmtId="0" fontId="7" fillId="12" borderId="0" xfId="0" applyFont="1" applyFill="1" applyBorder="1"/>
    <xf numFmtId="21" fontId="7" fillId="12" borderId="0" xfId="0" applyNumberFormat="1" applyFont="1" applyFill="1" applyBorder="1" applyAlignment="1">
      <alignment vertical="top"/>
    </xf>
    <xf numFmtId="166" fontId="7" fillId="12" borderId="0" xfId="0" applyNumberFormat="1" applyFont="1" applyFill="1" applyBorder="1" applyAlignment="1">
      <alignment vertical="top"/>
    </xf>
    <xf numFmtId="166" fontId="28" fillId="12" borderId="0" xfId="0" applyNumberFormat="1" applyFont="1" applyFill="1" applyBorder="1" applyAlignment="1">
      <alignment vertical="top"/>
    </xf>
    <xf numFmtId="0" fontId="15" fillId="12" borderId="0" xfId="0" applyFont="1" applyFill="1" applyBorder="1"/>
    <xf numFmtId="21" fontId="15" fillId="12" borderId="0" xfId="0" applyNumberFormat="1" applyFont="1" applyFill="1" applyBorder="1" applyAlignment="1">
      <alignment vertical="top"/>
    </xf>
    <xf numFmtId="166" fontId="15" fillId="12" borderId="0" xfId="0" applyNumberFormat="1" applyFont="1" applyFill="1" applyBorder="1" applyAlignment="1">
      <alignment vertical="top"/>
    </xf>
    <xf numFmtId="166" fontId="27" fillId="12" borderId="0" xfId="0" applyNumberFormat="1" applyFont="1" applyFill="1" applyBorder="1" applyAlignment="1">
      <alignment vertical="top"/>
    </xf>
    <xf numFmtId="164" fontId="15" fillId="12" borderId="0" xfId="0" applyNumberFormat="1" applyFont="1" applyFill="1" applyBorder="1" applyAlignment="1">
      <alignment vertical="top"/>
    </xf>
    <xf numFmtId="164" fontId="27" fillId="12" borderId="0" xfId="0" applyNumberFormat="1" applyFont="1" applyFill="1" applyBorder="1" applyAlignment="1">
      <alignment vertical="top"/>
    </xf>
    <xf numFmtId="0" fontId="6" fillId="12" borderId="0" xfId="0" applyFont="1" applyFill="1" applyBorder="1"/>
    <xf numFmtId="0" fontId="6" fillId="13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3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 vertical="top"/>
    </xf>
    <xf numFmtId="0" fontId="36" fillId="0" borderId="0" xfId="0" applyFont="1" applyBorder="1" applyAlignment="1">
      <alignment vertical="top"/>
    </xf>
    <xf numFmtId="0" fontId="6" fillId="6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top"/>
    </xf>
    <xf numFmtId="166" fontId="7" fillId="9" borderId="0" xfId="0" applyNumberFormat="1" applyFont="1" applyFill="1" applyBorder="1" applyAlignment="1">
      <alignment vertical="top"/>
    </xf>
    <xf numFmtId="0" fontId="43" fillId="0" borderId="0" xfId="0" applyFont="1" applyBorder="1" applyAlignment="1">
      <alignment horizontal="left"/>
    </xf>
    <xf numFmtId="0" fontId="45" fillId="0" borderId="0" xfId="0" applyFont="1" applyBorder="1"/>
    <xf numFmtId="169" fontId="7" fillId="0" borderId="0" xfId="0" applyNumberFormat="1" applyFont="1" applyBorder="1" applyAlignment="1">
      <alignment vertical="top"/>
    </xf>
    <xf numFmtId="0" fontId="6" fillId="11" borderId="0" xfId="0" applyFont="1" applyFill="1" applyAlignment="1">
      <alignment horizontal="center" vertical="center"/>
    </xf>
    <xf numFmtId="0" fontId="17" fillId="12" borderId="0" xfId="0" applyFont="1" applyFill="1" applyBorder="1" applyAlignment="1">
      <alignment vertical="top"/>
    </xf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3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/>
    <xf numFmtId="0" fontId="43" fillId="0" borderId="0" xfId="0" applyFont="1" applyAlignment="1">
      <alignment horizontal="left"/>
    </xf>
    <xf numFmtId="0" fontId="45" fillId="0" borderId="0" xfId="0" applyFont="1"/>
    <xf numFmtId="0" fontId="46" fillId="0" borderId="0" xfId="0" applyFont="1" applyAlignment="1">
      <alignment horizontal="left"/>
    </xf>
    <xf numFmtId="0" fontId="7" fillId="0" borderId="0" xfId="0" applyFont="1"/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21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wrapText="1"/>
    </xf>
    <xf numFmtId="21" fontId="24" fillId="0" borderId="0" xfId="0" applyNumberFormat="1" applyFont="1" applyAlignment="1">
      <alignment vertical="top"/>
    </xf>
    <xf numFmtId="21" fontId="24" fillId="0" borderId="0" xfId="0" applyNumberFormat="1" applyFont="1" applyAlignment="1">
      <alignment wrapText="1"/>
    </xf>
    <xf numFmtId="21" fontId="10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8" fillId="0" borderId="0" xfId="0" applyFont="1"/>
    <xf numFmtId="0" fontId="33" fillId="0" borderId="0" xfId="0" applyFont="1"/>
    <xf numFmtId="0" fontId="18" fillId="0" borderId="0" xfId="0" applyFont="1" applyAlignment="1">
      <alignment vertical="center" wrapText="1"/>
    </xf>
    <xf numFmtId="0" fontId="22" fillId="0" borderId="0" xfId="0" applyFont="1"/>
    <xf numFmtId="0" fontId="55" fillId="0" borderId="0" xfId="0" applyFont="1"/>
    <xf numFmtId="0" fontId="18" fillId="10" borderId="0" xfId="0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wrapText="1"/>
    </xf>
    <xf numFmtId="21" fontId="24" fillId="0" borderId="0" xfId="0" applyNumberFormat="1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33" fillId="10" borderId="0" xfId="0" applyFont="1" applyFill="1" applyAlignment="1">
      <alignment horizontal="center" vertical="center"/>
    </xf>
    <xf numFmtId="164" fontId="6" fillId="10" borderId="0" xfId="0" applyNumberFormat="1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99"/>
      <color rgb="FF008000"/>
      <color rgb="FF00B050"/>
      <color rgb="FFFFFF99"/>
      <color rgb="FF00CC99"/>
      <color rgb="FF00CC66"/>
      <color rgb="FF003300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A06-40BA-84DC-31F79C0C811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A06-40BA-84DC-31F79C0C8110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25-4804-9D38-8761A4E0D0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MiR05-Kit#19.01689'!$U$35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MiR05-Kit#19.01689'!$U$36:$AA$36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MiR05-Kit#19.01689'!$U$37:$AA$37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F-4F4C-B4EF-BF00BAA03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7656736451077"/>
          <c:y val="6.1965997356756279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C7-4661-8035-44C109BC200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C7-4661-8035-44C109BC200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C7-4661-8035-44C109BC200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C7-4661-8035-44C109BC2007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DD5-428C-8C11-3C101F4DE36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DD5-428C-8C11-3C101F4DE3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EC7-4661-8035-44C109BC200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EC7-4661-8035-44C109BC200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EC7-4661-8035-44C109BC200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C7-4661-8035-44C109BC2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FC-416F-B8BD-4513A4F3CA4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FC-416F-B8BD-4513A4F3CA4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FC-416F-B8BD-4513A4F3CA4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FC-416F-B8BD-4513A4F3CA4E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FC-416F-B8BD-4513A4F3CA4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FC-416F-B8BD-4513A4F3CA4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FC-416F-B8BD-4513A4F3CA4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AFC-416F-B8BD-4513A4F3CA4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AFC-416F-B8BD-4513A4F3CA4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AFC-416F-B8BD-4513A4F3CA4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AFC-416F-B8BD-4513A4F3CA4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AFC-416F-B8BD-4513A4F3CA4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AFC-416F-B8BD-4513A4F3CA4E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FC-416F-B8BD-4513A4F3C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30525943341E-2"/>
              <c:y val="0.259007104720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9A-406B-B0B0-51DD3812FD9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9A-406B-B0B0-51DD3812FD9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9A-406B-B0B0-51DD3812FD9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9A-406B-B0B0-51DD3812FD9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9A-406B-B0B0-51DD3812FD9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9A-406B-B0B0-51DD3812FD9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A9A-406B-B0B0-51DD3812FD9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A9A-406B-B0B0-51DD3812FD9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A9A-406B-B0B0-51DD3812FD9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A9A-406B-B0B0-51DD3812FD9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A9A-406B-B0B0-51DD3812FD9A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A9A-406B-B0B0-51DD3812F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MiR05-Kit#20J01923'!$U$37:$AA$37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70-4FC0-AB97-B1E967F05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2B-4DE7-958B-2AB02DEA03C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2B-4DE7-958B-2AB02DEA03C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2B-4DE7-958B-2AB02DEA03C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2B-4DE7-958B-2AB02DEA03C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2B-4DE7-958B-2AB02DEA03C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F2B-4DE7-958B-2AB02DEA03C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F2B-4DE7-958B-2AB02DEA03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F2B-4DE7-958B-2AB02DEA03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F2B-4DE7-958B-2AB02DEA03C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2B-4DE7-958B-2AB02DEA0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4C-441E-8533-1BE34083342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4C-441E-8533-1BE34083342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4C-441E-8533-1BE34083342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4C-441E-8533-1BE3408334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4C-441E-8533-1BE34083342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94C-441E-8533-1BE34083342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94C-441E-8533-1BE34083342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94C-441E-8533-1BE3408334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94C-441E-8533-1BE34083342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94C-441E-8533-1BE34083342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94C-441E-8533-1BE34083342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94C-441E-8533-1BE34083342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94C-441E-8533-1BE34083342C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MiR05-Kit#20J01923'!$V$22:$AA$22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94C-441E-8533-1BE34083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5D-45D2-9C38-30A42822EEB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5D-45D2-9C38-30A42822EEB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5D-45D2-9C38-30A42822EEB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5D-45D2-9C38-30A42822EEB3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F5D-45D2-9C38-30A42822EEB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F5D-45D2-9C38-30A42822EEB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F5D-45D2-9C38-30A42822EEB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F5D-45D2-9C38-30A42822EEB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F5D-45D2-9C38-30A42822EEB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F5D-45D2-9C38-30A42822EEB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F5D-45D2-9C38-30A42822EEB3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MiR05-Kit#21J01861'!$V$30:$AB$30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F5D-45D2-9C38-30A42822E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MiR05-Kit#21J01861'!$U$37:$AA$37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5-471E-BEBA-7AA42466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25-4960-AA87-1967803602D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25-4960-AA87-1967803602D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25-4960-AA87-1967803602D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25-4960-AA87-1967803602DF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25-4960-AA87-1967803602D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25-4960-AA87-1967803602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025-4960-AA87-1967803602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025-4960-AA87-1967803602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025-4960-AA87-1967803602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MiR05-Kit#21J01861'!$V$32:$AA$32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025-4960-AA87-196780360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MiR05-Kit#0915'!$U$37:$AA$37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E9-4ED6-B92A-0B0AAC369C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E9-4ED6-B92A-0B0AAC369C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EE9-4ED6-B92A-0B0AAC369CE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E9-4ED6-B92A-0B0AAC369CE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EE9-4ED6-B92A-0B0AAC369CE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EE9-4ED6-B92A-0B0AAC369CE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EE9-4ED6-B92A-0B0AAC369CE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EE9-4ED6-B92A-0B0AAC369CE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EE9-4ED6-B92A-0B0AAC369C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EE9-4ED6-B92A-0B0AAC369C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EE9-4ED6-B92A-0B0AAC369CE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EE9-4ED6-B92A-0B0AAC369CE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EE9-4ED6-B92A-0B0AAC369CEA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MiR05-Kit#21J01861'!$V$22:$AA$22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EE9-4ED6-B92A-0B0AAC369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07865574125546"/>
          <c:y val="5.817888763625198E-2"/>
          <c:w val="0.72905972878990255"/>
          <c:h val="0.6838601521340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B3-48E5-904C-61F76BA794C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81-4808-8C87-63ED79828C4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81-4808-8C87-63ED79828C4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81-4808-8C87-63ED79828C4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4F8-4089-B9CC-A4DA7A96630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F8-4089-B9CC-A4DA7A96630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D81-4808-8C87-63ED79828C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D81-4808-8C87-63ED79828C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81-4808-8C87-63ED79828C4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81-4808-8C87-63ED79828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4.0922260339786428E-3"/>
              <c:y val="0.3675960507666488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04796675236476"/>
          <c:y val="0.13174811605993925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30525943341E-2"/>
              <c:y val="0.259007104720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8898247420047"/>
          <c:y val="0.14163086759255361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52F-4C7C-AED4-9CC7A8C58E9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52F-4C7C-AED4-9CC7A8C58E9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F-4C7C-AED4-9CC7A8C58E9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52F-4C7C-AED4-9CC7A8C58E9F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E0E-4971-B9C6-65A7D5278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E0E-4971-B9C6-65A7D527893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52F-4C7C-AED4-9CC7A8C58E9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2F-4C7C-AED4-9CC7A8C58E9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2F-4C7C-AED4-9CC7A8C58E9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2F-4C7C-AED4-9CC7A8C58E9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2F-4C7C-AED4-9CC7A8C58E9F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2F-4C7C-AED4-9CC7A8C58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57163005804E-2"/>
              <c:y val="0.376979447207821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MiR05-Kit#18.02872'!$U$35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MiR05-Kit#18.02872'!$U$36:$AA$36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MiR05-Kit#18.02872'!$U$37:$AA$37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A-4726-8271-AAC93304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 </a:t>
            </a:r>
            <a:r>
              <a:rPr lang="en-US" i="1"/>
              <a:t>Rox</a:t>
            </a:r>
            <a:r>
              <a:rPr lang="en-US"/>
              <a:t>-corr.</a:t>
            </a:r>
          </a:p>
        </c:rich>
      </c:tx>
      <c:layout>
        <c:manualLayout>
          <c:xMode val="edge"/>
          <c:yMode val="edge"/>
          <c:x val="0.74471938647641645"/>
          <c:y val="1.33079342252370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1665816609246"/>
          <c:y val="8.344484604895766E-2"/>
          <c:w val="0.74353355042255209"/>
          <c:h val="0.70780086940987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MiR05-Kit#18.02872'!$V$26:$AA$26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12-4660-9D91-D3D20C00E41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12-4660-9D91-D3D20C00E41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12-4660-9D91-D3D20C00E41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12-4660-9D91-D3D20C00E416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84-4512-90A3-009C7F26AAA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E84-4512-90A3-009C7F26AA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12-4660-9D91-D3D20C00E41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12-4660-9D91-D3D20C00E41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A12-4660-9D91-D3D20C00E41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MiR05-Kit#18.02872'!$V$16:$AA$16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MiR05-Kit#18.02872'!$V$32:$AA$32</c:f>
              <c:numCache>
                <c:formatCode>0.0000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12-4660-9D91-D3D20C00E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100" b="1" i="1" u="none" strike="noStrike" baseline="0">
                    <a:effectLst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800" b="0" i="0" u="none" strike="noStrike" baseline="0">
                <a:effectLst/>
              </a:rPr>
              <a:t>amol</a:t>
            </a:r>
            <a:r>
              <a:rPr lang="en-US" sz="800" b="0" i="0" u="none" strike="noStrike" baseline="0">
                <a:effectLst/>
              </a:rPr>
              <a:t>*</a:t>
            </a:r>
            <a:r>
              <a:rPr lang="de-AT" sz="800" b="0" i="0" u="none" strike="noStrike" baseline="0">
                <a:effectLst/>
              </a:rPr>
              <a:t>s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*cell</a:t>
            </a:r>
            <a:r>
              <a:rPr lang="de-AT" sz="800" b="0" i="0" u="none" strike="noStrike" baseline="30000">
                <a:effectLst/>
              </a:rPr>
              <a:t>-1</a:t>
            </a:r>
            <a:r>
              <a:rPr lang="en-US" b="0" i="0"/>
              <a:t> =</a:t>
            </a:r>
            <a:r>
              <a:rPr lang="en-US" sz="800" b="0" i="0" u="none" strike="noStrike" baseline="0">
                <a:effectLst/>
              </a:rPr>
              <a:t>pmol*s</a:t>
            </a:r>
            <a:r>
              <a:rPr lang="en-US" sz="800" b="0" i="0" u="none" strike="noStrike" baseline="30000">
                <a:effectLst/>
              </a:rPr>
              <a:t>-1</a:t>
            </a:r>
            <a:r>
              <a:rPr lang="en-US" sz="800" b="0" i="0" u="none" strike="noStrike" baseline="0">
                <a:effectLst/>
              </a:rPr>
              <a:t>*10</a:t>
            </a:r>
            <a:r>
              <a:rPr lang="en-US" sz="800" b="0" i="0" u="none" strike="noStrike" baseline="30000">
                <a:effectLst/>
              </a:rPr>
              <a:t>-6</a:t>
            </a:r>
            <a:r>
              <a:rPr lang="en-US" sz="800" b="0" i="0" u="none" strike="noStrike" baseline="0">
                <a:effectLst/>
              </a:rPr>
              <a:t> cells</a:t>
            </a:r>
            <a:endParaRPr lang="en-US" b="0" i="0"/>
          </a:p>
        </c:rich>
      </c:tx>
      <c:layout>
        <c:manualLayout>
          <c:xMode val="edge"/>
          <c:yMode val="edge"/>
          <c:x val="0.37468843250833772"/>
          <c:y val="5.952251663072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98968731740438"/>
          <c:y val="0.12900891146559404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MiR05-Kit#18.02872'!$M$22</c:f>
              <c:strCache>
                <c:ptCount val="1"/>
                <c:pt idx="0">
                  <c:v>O2 flow per x (bc)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2B-40D9-BF3B-BCAFAF5CC68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2B-40D9-BF3B-BCAFAF5CC68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2B-40D9-BF3B-BCAFAF5CC68B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2B-40D9-BF3B-BCAFAF5CC68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12B-40D9-BF3B-BCAFAF5CC68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12B-40D9-BF3B-BCAFAF5CC68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12B-40D9-BF3B-BCAFAF5CC68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12B-40D9-BF3B-BCAFAF5CC68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2B-40D9-BF3B-BCAFAF5CC6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12B-40D9-BF3B-BCAFAF5CC68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12B-40D9-BF3B-BCAFAF5CC68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12B-40D9-BF3B-BCAFAF5CC68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12B-40D9-BF3B-BCAFAF5CC68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MiR05-Kit#18.02872'!$V$3:$AA$3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MiR05-Kit#18.02872'!$V$22:$AA$22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12B-40D9-BF3B-BCAFAF5CC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flow per x (bc) [amol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5398126920835018E-2"/>
              <c:y val="0.28615279847540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MiR05-Kit#19.01689'!$M$30</c:f>
              <c:strCache>
                <c:ptCount val="1"/>
                <c:pt idx="0">
                  <c:v>H2O2 flow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72D-495F-948D-48245719F98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2D-495F-948D-48245719F98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2D-495F-948D-48245719F98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72D-495F-948D-48245719F98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519-4345-82F4-E8E1525DED8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519-4345-82F4-E8E1525DED8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72D-495F-948D-48245719F98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72D-495F-948D-48245719F98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2D-495F-948D-48245719F98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2D-495F-948D-48245719F98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2D-495F-948D-48245719F988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MiR05-Kit#19.01689'!$V$3:$AA$3</c:f>
              <c:strCache>
                <c:ptCount val="6"/>
                <c:pt idx="0">
                  <c:v>ce1</c:v>
                </c:pt>
                <c:pt idx="1">
                  <c:v>ce1_anoxia</c:v>
                </c:pt>
                <c:pt idx="2">
                  <c:v>ce2</c:v>
                </c:pt>
                <c:pt idx="3">
                  <c:v>ce2_anoxia</c:v>
                </c:pt>
                <c:pt idx="4">
                  <c:v>ce3</c:v>
                </c:pt>
                <c:pt idx="5">
                  <c:v>ce3_anoxia</c:v>
                </c:pt>
              </c:strCache>
            </c:strRef>
          </c:cat>
          <c:val>
            <c:numRef>
              <c:f>'O2&amp;AmR MiR05-Kit#19.01689'!$V$30:$AB$30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2D-495F-948D-48245719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100" b="1" i="0" u="none" strike="noStrike" baseline="-25000">
                    <a:effectLst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flow per x </a:t>
                </a:r>
                <a:r>
                  <a:rPr lang="de-AT" sz="1100" b="1" i="0" u="none" strike="noStrike" baseline="0">
                    <a:effectLst/>
                  </a:rPr>
                  <a:t>[amol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152104417954E-2"/>
              <c:y val="0.3432282569082362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10.xml><?xml version="1.0" encoding="utf-8"?>
<formControlPr xmlns="http://schemas.microsoft.com/office/spreadsheetml/2009/9/main" objectType="CheckBox" checked="Checked" fmlaLink="$I$11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ctrlProps/ctrlProp9.xml><?xml version="1.0" encoding="utf-8"?>
<formControlPr xmlns="http://schemas.microsoft.com/office/spreadsheetml/2009/9/main" objectType="CheckBox" checked="Checked" fmlaLink="$I$2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3393280</xdr:colOff>
      <xdr:row>1</xdr:row>
      <xdr:rowOff>83345</xdr:rowOff>
    </xdr:from>
    <xdr:to>
      <xdr:col>9</xdr:col>
      <xdr:colOff>65603</xdr:colOff>
      <xdr:row>5</xdr:row>
      <xdr:rowOff>152401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2861130" y="254795"/>
          <a:ext cx="3225523" cy="77390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10" name="Rectangle 5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rot="19683808">
          <a:off x="43023593" y="43439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266700</xdr:colOff>
      <xdr:row>30</xdr:row>
      <xdr:rowOff>142875</xdr:rowOff>
    </xdr:from>
    <xdr:to>
      <xdr:col>9</xdr:col>
      <xdr:colOff>790710</xdr:colOff>
      <xdr:row>59</xdr:row>
      <xdr:rowOff>107157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423862</xdr:colOff>
      <xdr:row>6</xdr:row>
      <xdr:rowOff>2381</xdr:rowOff>
    </xdr:from>
    <xdr:to>
      <xdr:col>8</xdr:col>
      <xdr:colOff>393382</xdr:colOff>
      <xdr:row>32</xdr:row>
      <xdr:rowOff>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1</xdr:row>
          <xdr:rowOff>160020</xdr:rowOff>
        </xdr:from>
        <xdr:to>
          <xdr:col>8</xdr:col>
          <xdr:colOff>144780</xdr:colOff>
          <xdr:row>3</xdr:row>
          <xdr:rowOff>45720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3489960</xdr:colOff>
          <xdr:row>3</xdr:row>
          <xdr:rowOff>160020</xdr:rowOff>
        </xdr:from>
        <xdr:to>
          <xdr:col>8</xdr:col>
          <xdr:colOff>152400</xdr:colOff>
          <xdr:row>5</xdr:row>
          <xdr:rowOff>60960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851605" y="216695"/>
          <a:ext cx="3225523" cy="79295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9683808">
          <a:off x="45987773" y="44582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1</xdr:row>
          <xdr:rowOff>160020</xdr:rowOff>
        </xdr:from>
        <xdr:to>
          <xdr:col>8</xdr:col>
          <xdr:colOff>144780</xdr:colOff>
          <xdr:row>3</xdr:row>
          <xdr:rowOff>45720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3489960</xdr:colOff>
          <xdr:row>3</xdr:row>
          <xdr:rowOff>160020</xdr:rowOff>
        </xdr:from>
        <xdr:to>
          <xdr:col>8</xdr:col>
          <xdr:colOff>152400</xdr:colOff>
          <xdr:row>5</xdr:row>
          <xdr:rowOff>60960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3183730</xdr:colOff>
      <xdr:row>1</xdr:row>
      <xdr:rowOff>47625</xdr:rowOff>
    </xdr:from>
    <xdr:to>
      <xdr:col>8</xdr:col>
      <xdr:colOff>2656403</xdr:colOff>
      <xdr:row>5</xdr:row>
      <xdr:rowOff>151787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2651580" y="219075"/>
          <a:ext cx="3225523" cy="809012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4" name="Rectangle 5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 rot="19683808">
          <a:off x="45987773" y="4458274"/>
          <a:ext cx="828000" cy="1762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504825</xdr:colOff>
      <xdr:row>30</xdr:row>
      <xdr:rowOff>57150</xdr:rowOff>
    </xdr:from>
    <xdr:to>
      <xdr:col>9</xdr:col>
      <xdr:colOff>790710</xdr:colOff>
      <xdr:row>58</xdr:row>
      <xdr:rowOff>116238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300037</xdr:colOff>
      <xdr:row>5</xdr:row>
      <xdr:rowOff>154781</xdr:rowOff>
    </xdr:from>
    <xdr:to>
      <xdr:col>8</xdr:col>
      <xdr:colOff>269557</xdr:colOff>
      <xdr:row>31</xdr:row>
      <xdr:rowOff>152400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1</xdr:row>
          <xdr:rowOff>160020</xdr:rowOff>
        </xdr:from>
        <xdr:to>
          <xdr:col>8</xdr:col>
          <xdr:colOff>144780</xdr:colOff>
          <xdr:row>3</xdr:row>
          <xdr:rowOff>45720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3489960</xdr:colOff>
          <xdr:row>3</xdr:row>
          <xdr:rowOff>160020</xdr:rowOff>
        </xdr:from>
        <xdr:to>
          <xdr:col>8</xdr:col>
          <xdr:colOff>152400</xdr:colOff>
          <xdr:row>5</xdr:row>
          <xdr:rowOff>60960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2" name="Rechteck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594430" y="216695"/>
          <a:ext cx="3044548" cy="86915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5" name="Rectangle 5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 rot="19683808">
          <a:off x="39063098" y="4528759"/>
          <a:ext cx="810855" cy="23907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1</xdr:row>
          <xdr:rowOff>160020</xdr:rowOff>
        </xdr:from>
        <xdr:to>
          <xdr:col>8</xdr:col>
          <xdr:colOff>144780</xdr:colOff>
          <xdr:row>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3489960</xdr:colOff>
          <xdr:row>3</xdr:row>
          <xdr:rowOff>160020</xdr:rowOff>
        </xdr:from>
        <xdr:to>
          <xdr:col>8</xdr:col>
          <xdr:colOff>152400</xdr:colOff>
          <xdr:row>5</xdr:row>
          <xdr:rowOff>76200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3383755</xdr:colOff>
      <xdr:row>1</xdr:row>
      <xdr:rowOff>45245</xdr:rowOff>
    </xdr:from>
    <xdr:to>
      <xdr:col>9</xdr:col>
      <xdr:colOff>56078</xdr:colOff>
      <xdr:row>5</xdr:row>
      <xdr:rowOff>133351</xdr:rowOff>
    </xdr:to>
    <xdr:sp macro="" textlink="">
      <xdr:nvSpPr>
        <xdr:cNvPr id="2" name="Rechteck 8">
          <a:extLst>
            <a:ext uri="{FF2B5EF4-FFF2-40B4-BE49-F238E27FC236}">
              <a16:creationId xmlns:a16="http://schemas.microsoft.com/office/drawing/2014/main" id="{15678A74-6EEC-416B-8842-8675EF006930}"/>
            </a:ext>
          </a:extLst>
        </xdr:cNvPr>
        <xdr:cNvSpPr/>
      </xdr:nvSpPr>
      <xdr:spPr>
        <a:xfrm>
          <a:off x="12855415" y="205265"/>
          <a:ext cx="3225523" cy="789146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08D254-C1A2-4438-A622-16C8FC79A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B581C90E-BE79-48F5-B8B6-B04E9C191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267773</xdr:colOff>
      <xdr:row>25</xdr:row>
      <xdr:rowOff>61534</xdr:rowOff>
    </xdr:from>
    <xdr:to>
      <xdr:col>32</xdr:col>
      <xdr:colOff>516653</xdr:colOff>
      <xdr:row>26</xdr:row>
      <xdr:rowOff>62487</xdr:rowOff>
    </xdr:to>
    <xdr:sp macro="" textlink="">
      <xdr:nvSpPr>
        <xdr:cNvPr id="5" name="Rectangle 56">
          <a:extLst>
            <a:ext uri="{FF2B5EF4-FFF2-40B4-BE49-F238E27FC236}">
              <a16:creationId xmlns:a16="http://schemas.microsoft.com/office/drawing/2014/main" id="{32E8F6DD-CB87-4B30-AD3C-0AD1695BD62F}"/>
            </a:ext>
          </a:extLst>
        </xdr:cNvPr>
        <xdr:cNvSpPr>
          <a:spLocks noChangeArrowheads="1"/>
        </xdr:cNvSpPr>
      </xdr:nvSpPr>
      <xdr:spPr bwMode="auto">
        <a:xfrm rot="19683808">
          <a:off x="40166093" y="4244914"/>
          <a:ext cx="828000" cy="19145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39837" tIns="19918" rIns="39837" bIns="19918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400050" fontAlgn="b"/>
          <a:endParaRPr lang="de-AT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446314</xdr:colOff>
      <xdr:row>29</xdr:row>
      <xdr:rowOff>108857</xdr:rowOff>
    </xdr:from>
    <xdr:to>
      <xdr:col>10</xdr:col>
      <xdr:colOff>61368</xdr:colOff>
      <xdr:row>57</xdr:row>
      <xdr:rowOff>532482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1846CC9-8CE4-4E53-AB33-9B6C0952A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289353</xdr:colOff>
      <xdr:row>5</xdr:row>
      <xdr:rowOff>127668</xdr:rowOff>
    </xdr:from>
    <xdr:to>
      <xdr:col>8</xdr:col>
      <xdr:colOff>258873</xdr:colOff>
      <xdr:row>31</xdr:row>
      <xdr:rowOff>125287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714B6508-0A46-42E5-B596-A1669090C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3474720</xdr:colOff>
          <xdr:row>1</xdr:row>
          <xdr:rowOff>160020</xdr:rowOff>
        </xdr:from>
        <xdr:to>
          <xdr:col>8</xdr:col>
          <xdr:colOff>144780</xdr:colOff>
          <xdr:row>4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22124EC0-EB9D-4938-9E64-E6F52696B7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3489960</xdr:colOff>
          <xdr:row>3</xdr:row>
          <xdr:rowOff>160020</xdr:rowOff>
        </xdr:from>
        <xdr:to>
          <xdr:col>8</xdr:col>
          <xdr:colOff>152400</xdr:colOff>
          <xdr:row>5</xdr:row>
          <xdr:rowOff>76200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4C2EB3E2-C4E9-4BB5-B6B9-EB31C7B306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5.xml"/><Relationship Id="rId5" Type="http://schemas.openxmlformats.org/officeDocument/2006/relationships/comments" Target="../comments5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29"/>
  <sheetViews>
    <sheetView showGridLines="0" zoomScaleNormal="100" zoomScalePageLayoutView="55" workbookViewId="0">
      <selection activeCell="E18" sqref="E18"/>
    </sheetView>
  </sheetViews>
  <sheetFormatPr defaultColWidth="11.44140625" defaultRowHeight="12.6" x14ac:dyDescent="0.2"/>
  <cols>
    <col min="1" max="1" width="31" style="41" customWidth="1"/>
    <col min="2" max="2" width="4" style="41" customWidth="1"/>
    <col min="3" max="3" width="15.44140625" style="41" bestFit="1" customWidth="1"/>
    <col min="4" max="4" width="25.109375" style="41" customWidth="1"/>
    <col min="5" max="5" width="40" style="41" customWidth="1"/>
    <col min="6" max="6" width="12.109375" style="41" customWidth="1"/>
    <col min="7" max="7" width="10.44140625" style="41" customWidth="1"/>
    <col min="8" max="8" width="54.6640625" style="2" customWidth="1"/>
    <col min="9" max="9" width="40.88671875" style="2" customWidth="1"/>
    <col min="10" max="10" width="14.88671875" style="2" customWidth="1"/>
    <col min="11" max="11" width="5.44140625" style="2" customWidth="1"/>
    <col min="12" max="12" width="42.33203125" style="2" customWidth="1"/>
    <col min="13" max="13" width="38.6640625" style="2" customWidth="1"/>
    <col min="14" max="14" width="28.88671875" style="2" customWidth="1"/>
    <col min="15" max="15" width="16.5546875" style="2" customWidth="1"/>
    <col min="16" max="16" width="16.6640625" style="2" bestFit="1" customWidth="1"/>
    <col min="17" max="18" width="9.5546875" style="2" customWidth="1"/>
    <col min="19" max="20" width="8.6640625" style="2" customWidth="1"/>
    <col min="21" max="21" width="18.88671875" style="2" customWidth="1"/>
    <col min="22" max="22" width="11.88671875" style="2" customWidth="1"/>
    <col min="23" max="23" width="15.6640625" style="2" customWidth="1"/>
    <col min="24" max="24" width="14.88671875" style="2" customWidth="1"/>
    <col min="25" max="25" width="13.44140625" style="2" customWidth="1"/>
    <col min="26" max="26" width="12.44140625" style="2" customWidth="1"/>
    <col min="27" max="27" width="16.5546875" style="2" customWidth="1"/>
    <col min="28" max="28" width="9" style="2" customWidth="1"/>
    <col min="29" max="29" width="7.6640625" style="2" customWidth="1"/>
    <col min="30" max="30" width="15.5546875" style="2" customWidth="1"/>
    <col min="31" max="31" width="7.5546875" style="2" customWidth="1"/>
    <col min="32" max="32" width="8.44140625" style="2" customWidth="1"/>
    <col min="33" max="33" width="8.6640625" style="2" customWidth="1"/>
    <col min="34" max="34" width="7.109375" style="2" customWidth="1"/>
    <col min="35" max="35" width="7.44140625" style="2" customWidth="1"/>
    <col min="36" max="36" width="5" style="2" customWidth="1"/>
    <col min="37" max="37" width="7.33203125" style="2" customWidth="1"/>
    <col min="38" max="38" width="7.109375" style="2" customWidth="1"/>
    <col min="39" max="39" width="6.6640625" style="2" customWidth="1"/>
    <col min="40" max="40" width="5.6640625" style="2" customWidth="1"/>
    <col min="41" max="41" width="8.33203125" style="2" customWidth="1"/>
    <col min="42" max="42" width="8.6640625" style="2" customWidth="1"/>
    <col min="43" max="43" width="8.33203125" style="2" customWidth="1"/>
    <col min="44" max="44" width="9.109375" style="2" customWidth="1"/>
    <col min="45" max="45" width="8" style="2" customWidth="1"/>
    <col min="46" max="46" width="8.6640625" style="2" customWidth="1"/>
    <col min="47" max="47" width="7.6640625" style="2" customWidth="1"/>
    <col min="48" max="49" width="7.44140625" style="2" customWidth="1"/>
    <col min="50" max="52" width="10" style="127" customWidth="1"/>
    <col min="53" max="54" width="8.44140625" style="2" customWidth="1"/>
    <col min="55" max="55" width="6.33203125" style="55" customWidth="1"/>
    <col min="56" max="58" width="7.33203125" style="2" customWidth="1"/>
    <col min="59" max="79" width="10.6640625" style="2" customWidth="1"/>
    <col min="80" max="16384" width="11.441406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27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55" t="s">
        <v>7</v>
      </c>
      <c r="V3" s="156" t="s">
        <v>9</v>
      </c>
      <c r="W3" s="157" t="s">
        <v>12</v>
      </c>
      <c r="X3" s="156" t="s">
        <v>10</v>
      </c>
      <c r="Y3" s="157" t="s">
        <v>13</v>
      </c>
      <c r="Z3" s="156" t="s">
        <v>11</v>
      </c>
      <c r="AA3" s="157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5" x14ac:dyDescent="0.25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55" t="s">
        <v>7</v>
      </c>
      <c r="V16" s="156" t="s">
        <v>9</v>
      </c>
      <c r="W16" s="157" t="s">
        <v>12</v>
      </c>
      <c r="X16" s="156" t="s">
        <v>10</v>
      </c>
      <c r="Y16" s="157" t="s">
        <v>13</v>
      </c>
      <c r="Z16" s="156" t="s">
        <v>11</v>
      </c>
      <c r="AA16" s="157" t="s">
        <v>14</v>
      </c>
      <c r="AB16" s="7"/>
      <c r="AC16" s="6"/>
      <c r="AE16" s="75"/>
      <c r="AG16" s="19"/>
      <c r="AV16" s="41"/>
      <c r="BA16" s="51"/>
    </row>
    <row r="17" spans="1:53" s="32" customFormat="1" ht="13.8" x14ac:dyDescent="0.25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3.8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73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3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IF(ISNUMBER(V17),IF(VolumeCorr=TRUE,IF(UnknownSampleCheck=FALSE,V17/V23,V17/V23/$M$12),IF(UnknownSampleCheck=FALSE,V17,V17/$M$12)),"")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3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55" t="s">
        <v>7</v>
      </c>
      <c r="V26" s="156" t="s">
        <v>9</v>
      </c>
      <c r="W26" s="157" t="s">
        <v>12</v>
      </c>
      <c r="X26" s="156" t="s">
        <v>10</v>
      </c>
      <c r="Y26" s="157" t="s">
        <v>13</v>
      </c>
      <c r="Z26" s="156" t="s">
        <v>11</v>
      </c>
      <c r="AA26" s="15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3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3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5" x14ac:dyDescent="0.3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AC33" s="19"/>
      <c r="AD33" s="19"/>
      <c r="AE33" s="2"/>
      <c r="AM33" s="19"/>
      <c r="AV33" s="41"/>
      <c r="BA33" s="51"/>
    </row>
    <row r="34" spans="1:53" s="32" customFormat="1" ht="1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5" x14ac:dyDescent="0.3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M41" s="101"/>
      <c r="U41" s="103"/>
      <c r="V41" s="103"/>
      <c r="W41" s="103"/>
      <c r="X41" s="103"/>
      <c r="Y41" s="103"/>
      <c r="Z41" s="103"/>
      <c r="AA41" s="103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6"/>
      <c r="M42" s="2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48"/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48"/>
      <c r="M44" s="53"/>
      <c r="N44" s="50"/>
      <c r="O44" s="50"/>
      <c r="P44" s="50"/>
      <c r="Q44" s="50"/>
      <c r="R44" s="50"/>
      <c r="S44" s="50"/>
      <c r="T44" s="50"/>
      <c r="U44" s="54"/>
      <c r="V44" s="54"/>
      <c r="W44" s="54"/>
      <c r="X44" s="54"/>
      <c r="Y44" s="54"/>
      <c r="Z44" s="54"/>
      <c r="AA44" s="54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5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53"/>
      <c r="M47" s="53"/>
      <c r="N47" s="60"/>
      <c r="O47" s="50"/>
      <c r="P47" s="50"/>
      <c r="Q47" s="50"/>
      <c r="R47" s="50"/>
      <c r="S47" s="50"/>
      <c r="T47" s="50"/>
      <c r="U47" s="60"/>
      <c r="V47" s="60"/>
      <c r="W47" s="60"/>
      <c r="X47" s="60"/>
      <c r="Y47" s="60"/>
      <c r="Z47" s="60"/>
      <c r="AA47" s="60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104"/>
      <c r="M49" s="104"/>
      <c r="N49" s="105"/>
      <c r="O49" s="50"/>
      <c r="P49" s="50"/>
      <c r="Q49" s="50"/>
      <c r="R49" s="50"/>
      <c r="S49" s="50"/>
      <c r="T49" s="50"/>
      <c r="U49" s="106"/>
      <c r="V49" s="106"/>
      <c r="W49" s="106"/>
      <c r="X49" s="106"/>
      <c r="Y49" s="106"/>
      <c r="Z49" s="106"/>
      <c r="AA49" s="106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50"/>
      <c r="N51" s="50"/>
      <c r="O51" s="50"/>
      <c r="P51" s="50"/>
      <c r="Q51" s="50"/>
      <c r="R51" s="50"/>
      <c r="S51" s="49"/>
      <c r="T51" s="49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L52" s="50"/>
      <c r="M52" s="104"/>
      <c r="N52" s="105"/>
      <c r="O52" s="50"/>
      <c r="P52" s="50"/>
      <c r="Q52" s="50"/>
      <c r="R52" s="50"/>
      <c r="S52" s="50"/>
      <c r="T52" s="50"/>
      <c r="U52" s="108"/>
      <c r="V52" s="108"/>
      <c r="W52" s="108"/>
      <c r="X52" s="108"/>
      <c r="Y52" s="108"/>
      <c r="Z52" s="108"/>
      <c r="AA52" s="108"/>
      <c r="AV52" s="41"/>
      <c r="BA52" s="51"/>
    </row>
    <row r="53" spans="1:53" s="32" customFormat="1" ht="15" x14ac:dyDescent="0.3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0.1159</v>
      </c>
      <c r="V53" s="110">
        <f t="shared" ref="V53:W53" si="11">$W$66*V49+$X$66</f>
        <v>0.1159</v>
      </c>
      <c r="W53" s="110">
        <f t="shared" si="11"/>
        <v>0.1159</v>
      </c>
      <c r="X53" s="110">
        <f t="shared" ref="X53:AA53" si="12">$W$66*X49+$X$66</f>
        <v>0.1159</v>
      </c>
      <c r="Y53" s="110">
        <f t="shared" si="12"/>
        <v>0.1159</v>
      </c>
      <c r="Z53" s="110">
        <f t="shared" si="12"/>
        <v>0.1159</v>
      </c>
      <c r="AA53" s="110">
        <f t="shared" si="12"/>
        <v>0.1159</v>
      </c>
      <c r="AB53" s="110"/>
      <c r="AV53" s="41"/>
      <c r="BA53" s="51"/>
    </row>
    <row r="54" spans="1:53" s="32" customFormat="1" ht="15" x14ac:dyDescent="0.3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>(($W67*U12+$X67)/($W67*$U12+$X67))</f>
        <v>1</v>
      </c>
      <c r="V54" s="111">
        <f t="shared" ref="V54:AA54" si="13">(($W67*V12+$X67)/($W67*$U12+$X67))</f>
        <v>1</v>
      </c>
      <c r="W54" s="111">
        <f t="shared" si="13"/>
        <v>1</v>
      </c>
      <c r="X54" s="111">
        <f t="shared" si="13"/>
        <v>1</v>
      </c>
      <c r="Y54" s="111">
        <f t="shared" si="13"/>
        <v>1</v>
      </c>
      <c r="Z54" s="111">
        <f t="shared" si="13"/>
        <v>1</v>
      </c>
      <c r="AA54" s="111">
        <f t="shared" si="13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" x14ac:dyDescent="0.3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0.1159</v>
      </c>
      <c r="V56" s="111">
        <f t="shared" ref="V56:W56" si="14">V54*V53</f>
        <v>0.1159</v>
      </c>
      <c r="W56" s="111">
        <f t="shared" si="14"/>
        <v>0.1159</v>
      </c>
      <c r="X56" s="111">
        <f t="shared" ref="X56:AA56" si="15">X54*X53</f>
        <v>0.1159</v>
      </c>
      <c r="Y56" s="111">
        <f t="shared" si="15"/>
        <v>0.1159</v>
      </c>
      <c r="Z56" s="111">
        <f t="shared" si="15"/>
        <v>0.1159</v>
      </c>
      <c r="AA56" s="111">
        <f t="shared" si="15"/>
        <v>0.1159</v>
      </c>
      <c r="AB56" s="111"/>
      <c r="AV56" s="41"/>
      <c r="BA56" s="51"/>
    </row>
    <row r="57" spans="1:53" s="32" customFormat="1" ht="15" x14ac:dyDescent="0.3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-0.1159</v>
      </c>
      <c r="V57" s="111">
        <f t="shared" ref="V57:W57" si="16">V50-V56</f>
        <v>-0.1159</v>
      </c>
      <c r="W57" s="111">
        <f t="shared" si="16"/>
        <v>-0.1159</v>
      </c>
      <c r="X57" s="111">
        <f t="shared" ref="X57:AA57" si="17">X50-X56</f>
        <v>-0.1159</v>
      </c>
      <c r="Y57" s="111">
        <f t="shared" si="17"/>
        <v>-0.1159</v>
      </c>
      <c r="Z57" s="111">
        <f t="shared" si="17"/>
        <v>-0.1159</v>
      </c>
      <c r="AA57" s="111">
        <f t="shared" si="17"/>
        <v>-0.1159</v>
      </c>
      <c r="AB57" s="111"/>
      <c r="AV57" s="41"/>
      <c r="BA57" s="51"/>
    </row>
    <row r="58" spans="1:53" s="32" customFormat="1" ht="15" x14ac:dyDescent="0.3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8">U57/U37</f>
        <v>#DIV/0!</v>
      </c>
      <c r="V58" s="97" t="e">
        <f t="shared" si="18"/>
        <v>#DIV/0!</v>
      </c>
      <c r="W58" s="97" t="e">
        <f t="shared" si="18"/>
        <v>#DIV/0!</v>
      </c>
      <c r="X58" s="97" t="e">
        <f t="shared" si="18"/>
        <v>#DIV/0!</v>
      </c>
      <c r="Y58" s="97" t="e">
        <f t="shared" si="18"/>
        <v>#DIV/0!</v>
      </c>
      <c r="Z58" s="97" t="e">
        <f t="shared" si="18"/>
        <v>#DIV/0!</v>
      </c>
      <c r="AA58" s="97" t="e">
        <f t="shared" si="18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7</v>
      </c>
      <c r="V61" s="156" t="s">
        <v>9</v>
      </c>
      <c r="W61" s="157" t="s">
        <v>12</v>
      </c>
      <c r="X61" s="156" t="s">
        <v>10</v>
      </c>
      <c r="Y61" s="157" t="s">
        <v>13</v>
      </c>
      <c r="Z61" s="156" t="s">
        <v>11</v>
      </c>
      <c r="AA61" s="157" t="s">
        <v>14</v>
      </c>
      <c r="AB61" s="47"/>
      <c r="AS61" s="41"/>
      <c r="AX61" s="51"/>
    </row>
    <row r="62" spans="1:53" s="32" customFormat="1" ht="15" x14ac:dyDescent="0.3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9">IF(ISNUMBER(V58),IF(VolumeCorr=TRUE,IF(UnknownSampleCheck=FALSE,V58/V23,V58/V23/$M$12),IF(UnknownSampleCheck=FALSE,V58,V58/$M$12)),"")</f>
        <v/>
      </c>
      <c r="W62" s="116" t="str">
        <f t="shared" si="19"/>
        <v/>
      </c>
      <c r="X62" s="116" t="str">
        <f t="shared" si="19"/>
        <v/>
      </c>
      <c r="Y62" s="116" t="str">
        <f t="shared" si="19"/>
        <v/>
      </c>
      <c r="Z62" s="116" t="str">
        <f t="shared" si="19"/>
        <v/>
      </c>
      <c r="AA62" s="116" t="str">
        <f t="shared" si="19"/>
        <v/>
      </c>
      <c r="AB62" s="115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F63" s="6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F64" s="123"/>
      <c r="AG64" s="123"/>
      <c r="AH64" s="123"/>
      <c r="AI64" s="123"/>
      <c r="AS64" s="124"/>
    </row>
    <row r="65" spans="10:52" s="32" customFormat="1" ht="15" x14ac:dyDescent="0.3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4"/>
      <c r="Z65" s="174"/>
      <c r="AA65" s="174"/>
      <c r="AB65" s="174"/>
      <c r="AF65" s="6"/>
      <c r="AG65" s="6"/>
      <c r="AH65" s="6"/>
      <c r="AI65" s="6"/>
      <c r="AS65" s="41"/>
      <c r="AX65" s="51"/>
    </row>
    <row r="66" spans="10:52" s="32" customFormat="1" ht="15" x14ac:dyDescent="0.2">
      <c r="L66" s="2"/>
      <c r="M66" s="204" t="s">
        <v>65</v>
      </c>
      <c r="N66" s="213" t="s">
        <v>66</v>
      </c>
      <c r="O66" s="213"/>
      <c r="U66" s="175"/>
      <c r="V66" s="175"/>
      <c r="W66" s="207">
        <v>8.2000000000000007E-3</v>
      </c>
      <c r="X66" s="207">
        <v>0.1159</v>
      </c>
      <c r="Y66" s="154" t="s">
        <v>39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5" x14ac:dyDescent="0.3">
      <c r="M67" s="205" t="s">
        <v>61</v>
      </c>
      <c r="N67" s="206" t="s">
        <v>67</v>
      </c>
      <c r="O67" s="160"/>
      <c r="U67" s="175"/>
      <c r="V67" s="175"/>
      <c r="W67" s="176">
        <v>2.0000000000000001E-4</v>
      </c>
      <c r="X67" s="176">
        <v>6.7000000000000004E-2</v>
      </c>
      <c r="Y67" s="176"/>
      <c r="Z67" s="176"/>
      <c r="AA67" s="176"/>
      <c r="AB67" s="176"/>
      <c r="AF67" s="6"/>
      <c r="AG67" s="6"/>
      <c r="AH67" s="6"/>
      <c r="AI67" s="6"/>
      <c r="AS67" s="41"/>
      <c r="AX67" s="51"/>
    </row>
    <row r="68" spans="10:52" s="32" customFormat="1" x14ac:dyDescent="0.25">
      <c r="AS68" s="41"/>
      <c r="AX68" s="51"/>
    </row>
    <row r="69" spans="10:52" s="32" customFormat="1" x14ac:dyDescent="0.25">
      <c r="AS69" s="41"/>
      <c r="AX69" s="51"/>
    </row>
    <row r="70" spans="10:52" s="32" customFormat="1" x14ac:dyDescent="0.25">
      <c r="AS70" s="41"/>
      <c r="AX70" s="51"/>
    </row>
    <row r="71" spans="10:52" s="32" customFormat="1" x14ac:dyDescent="0.25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0" r:id="rId5" name="Check Box 28">
              <controlPr defaultSize="0" autoFill="0" autoLine="0" autoPict="0">
                <anchor moveWithCells="1">
                  <from>
                    <xdr:col>7</xdr:col>
                    <xdr:colOff>3474720</xdr:colOff>
                    <xdr:row>1</xdr:row>
                    <xdr:rowOff>160020</xdr:rowOff>
                  </from>
                  <to>
                    <xdr:col>8</xdr:col>
                    <xdr:colOff>144780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6" name="Check Box 29">
              <controlPr defaultSize="0" autoFill="0" autoLine="0" autoPict="0">
                <anchor moveWithCells="1">
                  <from>
                    <xdr:col>7</xdr:col>
                    <xdr:colOff>3489960</xdr:colOff>
                    <xdr:row>3</xdr:row>
                    <xdr:rowOff>160020</xdr:rowOff>
                  </from>
                  <to>
                    <xdr:col>8</xdr:col>
                    <xdr:colOff>152400</xdr:colOff>
                    <xdr:row>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88EF-0E8C-440A-A9C1-417394745B0A}">
  <dimension ref="A1:BH129"/>
  <sheetViews>
    <sheetView showGridLines="0" zoomScaleNormal="100" zoomScalePageLayoutView="55" workbookViewId="0"/>
  </sheetViews>
  <sheetFormatPr defaultColWidth="11.44140625" defaultRowHeight="12.6" x14ac:dyDescent="0.2"/>
  <cols>
    <col min="1" max="1" width="31" style="41" customWidth="1"/>
    <col min="2" max="2" width="4" style="41" customWidth="1"/>
    <col min="3" max="3" width="15.44140625" style="41" bestFit="1" customWidth="1"/>
    <col min="4" max="4" width="25.109375" style="41" customWidth="1"/>
    <col min="5" max="5" width="40" style="41" customWidth="1"/>
    <col min="6" max="6" width="12.109375" style="41" customWidth="1"/>
    <col min="7" max="7" width="10.44140625" style="41" customWidth="1"/>
    <col min="8" max="8" width="54.6640625" style="2" customWidth="1"/>
    <col min="9" max="9" width="40.88671875" style="2" customWidth="1"/>
    <col min="10" max="10" width="14.88671875" style="2" customWidth="1"/>
    <col min="11" max="11" width="5.44140625" style="2" customWidth="1"/>
    <col min="12" max="12" width="42.33203125" style="2" customWidth="1"/>
    <col min="13" max="13" width="38.33203125" style="2" customWidth="1"/>
    <col min="14" max="14" width="28.109375" style="2" customWidth="1"/>
    <col min="15" max="15" width="22.33203125" style="2" customWidth="1"/>
    <col min="16" max="16" width="16.6640625" style="2" bestFit="1" customWidth="1"/>
    <col min="17" max="18" width="9.5546875" style="2" customWidth="1"/>
    <col min="19" max="20" width="8.6640625" style="2" customWidth="1"/>
    <col min="21" max="21" width="18.88671875" style="2" customWidth="1"/>
    <col min="22" max="22" width="11.88671875" style="2" customWidth="1"/>
    <col min="23" max="23" width="15.6640625" style="2" customWidth="1"/>
    <col min="24" max="24" width="14.88671875" style="2" customWidth="1"/>
    <col min="25" max="25" width="13.44140625" style="2" customWidth="1"/>
    <col min="26" max="26" width="12.44140625" style="2" customWidth="1"/>
    <col min="27" max="27" width="16.5546875" style="2" customWidth="1"/>
    <col min="28" max="28" width="9" style="2" customWidth="1"/>
    <col min="29" max="29" width="7.6640625" style="2" customWidth="1"/>
    <col min="30" max="30" width="15.5546875" style="2" customWidth="1"/>
    <col min="31" max="31" width="7.5546875" style="2" customWidth="1"/>
    <col min="32" max="32" width="8.44140625" style="2" customWidth="1"/>
    <col min="33" max="33" width="8.6640625" style="2" customWidth="1"/>
    <col min="34" max="34" width="7.109375" style="2" customWidth="1"/>
    <col min="35" max="35" width="7.44140625" style="2" customWidth="1"/>
    <col min="36" max="36" width="5" style="2" customWidth="1"/>
    <col min="37" max="37" width="7.33203125" style="2" customWidth="1"/>
    <col min="38" max="38" width="7.109375" style="2" customWidth="1"/>
    <col min="39" max="39" width="6.6640625" style="2" customWidth="1"/>
    <col min="40" max="40" width="5.6640625" style="2" customWidth="1"/>
    <col min="41" max="41" width="8.33203125" style="2" customWidth="1"/>
    <col min="42" max="42" width="8.6640625" style="2" customWidth="1"/>
    <col min="43" max="43" width="8.33203125" style="2" customWidth="1"/>
    <col min="44" max="44" width="9.109375" style="2" customWidth="1"/>
    <col min="45" max="45" width="8" style="2" customWidth="1"/>
    <col min="46" max="46" width="8.6640625" style="2" customWidth="1"/>
    <col min="47" max="47" width="7.6640625" style="2" customWidth="1"/>
    <col min="48" max="49" width="7.44140625" style="2" customWidth="1"/>
    <col min="50" max="52" width="10" style="127" customWidth="1"/>
    <col min="53" max="54" width="8.44140625" style="2" customWidth="1"/>
    <col min="55" max="55" width="6.33203125" style="55" customWidth="1"/>
    <col min="56" max="58" width="7.33203125" style="2" customWidth="1"/>
    <col min="59" max="79" width="10.6640625" style="2" customWidth="1"/>
    <col min="80" max="16384" width="11.441406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55" t="s">
        <v>7</v>
      </c>
      <c r="V3" s="158" t="s">
        <v>9</v>
      </c>
      <c r="W3" s="159" t="s">
        <v>12</v>
      </c>
      <c r="X3" s="158" t="s">
        <v>10</v>
      </c>
      <c r="Y3" s="159" t="s">
        <v>13</v>
      </c>
      <c r="Z3" s="158" t="s">
        <v>11</v>
      </c>
      <c r="AA3" s="159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5" x14ac:dyDescent="0.25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55" t="s">
        <v>7</v>
      </c>
      <c r="V16" s="156" t="s">
        <v>9</v>
      </c>
      <c r="W16" s="157" t="s">
        <v>12</v>
      </c>
      <c r="X16" s="156" t="s">
        <v>10</v>
      </c>
      <c r="Y16" s="157" t="s">
        <v>13</v>
      </c>
      <c r="Z16" s="156" t="s">
        <v>11</v>
      </c>
      <c r="AA16" s="157" t="s">
        <v>14</v>
      </c>
      <c r="AB16" s="7"/>
      <c r="AC16" s="6"/>
      <c r="AE16" s="75"/>
      <c r="AG16" s="19"/>
      <c r="AV16" s="41"/>
      <c r="BA16" s="51"/>
    </row>
    <row r="17" spans="1:53" s="32" customFormat="1" ht="13.8" x14ac:dyDescent="0.25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3.8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73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3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IF(ISNUMBER(V17),IF(VolumeC=TRUE,IF(UnknownSample=FALSE,V17/V23,V17/V23/$M$12),IF(UnknownSample=FALSE,V17,V17/$M$12)),"")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3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55" t="s">
        <v>7</v>
      </c>
      <c r="V26" s="156" t="s">
        <v>9</v>
      </c>
      <c r="W26" s="157" t="s">
        <v>12</v>
      </c>
      <c r="X26" s="156" t="s">
        <v>10</v>
      </c>
      <c r="Y26" s="157" t="s">
        <v>13</v>
      </c>
      <c r="Z26" s="156" t="s">
        <v>11</v>
      </c>
      <c r="AA26" s="15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3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3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5" x14ac:dyDescent="0.3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M33" s="6"/>
      <c r="AC33" s="19"/>
      <c r="AD33" s="19"/>
      <c r="AE33" s="2"/>
      <c r="AM33" s="19"/>
      <c r="AV33" s="41"/>
      <c r="BA33" s="51"/>
    </row>
    <row r="34" spans="1:53" s="32" customFormat="1" ht="1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5" x14ac:dyDescent="0.3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/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/>
      <c r="M42" s="48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53"/>
      <c r="N43" s="50"/>
      <c r="O43" s="50"/>
      <c r="P43" s="50"/>
      <c r="Q43" s="50"/>
      <c r="R43" s="50"/>
      <c r="S43" s="50"/>
      <c r="T43" s="50"/>
      <c r="U43" s="54"/>
      <c r="V43" s="54"/>
      <c r="W43" s="54"/>
      <c r="X43" s="54"/>
      <c r="Y43" s="54"/>
      <c r="Z43" s="54"/>
      <c r="AA43" s="54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/>
      <c r="M44" s="53"/>
      <c r="N44" s="50"/>
      <c r="O44" s="50"/>
      <c r="P44" s="50"/>
      <c r="Q44" s="50"/>
      <c r="R44" s="50"/>
      <c r="S44" s="50"/>
      <c r="T44" s="50"/>
      <c r="U44" s="60"/>
      <c r="V44" s="60"/>
      <c r="W44" s="60"/>
      <c r="X44" s="60"/>
      <c r="Y44" s="60"/>
      <c r="Z44" s="60"/>
      <c r="AA44" s="60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6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/>
      <c r="M47" s="104"/>
      <c r="N47" s="105"/>
      <c r="O47" s="50"/>
      <c r="P47" s="50"/>
      <c r="Q47" s="50"/>
      <c r="R47" s="50"/>
      <c r="S47" s="50"/>
      <c r="T47" s="50"/>
      <c r="U47" s="106"/>
      <c r="V47" s="106"/>
      <c r="W47" s="106"/>
      <c r="X47" s="106"/>
      <c r="Y47" s="106"/>
      <c r="Z47" s="106"/>
      <c r="AA47" s="106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/>
      <c r="M49" s="50"/>
      <c r="N49" s="50"/>
      <c r="O49" s="50"/>
      <c r="P49" s="50"/>
      <c r="Q49" s="50"/>
      <c r="R49" s="50"/>
      <c r="S49" s="49"/>
      <c r="T49" s="49"/>
      <c r="U49" s="108"/>
      <c r="V49" s="108"/>
      <c r="W49" s="108"/>
      <c r="X49" s="108"/>
      <c r="Y49" s="108"/>
      <c r="Z49" s="108"/>
      <c r="AA49" s="108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104"/>
      <c r="N51" s="105"/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" x14ac:dyDescent="0.3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9.1399999999999995E-2</v>
      </c>
      <c r="V53" s="110">
        <f t="shared" ref="V53:AA53" si="11">$W$66*V49+$X$66</f>
        <v>9.1399999999999995E-2</v>
      </c>
      <c r="W53" s="110">
        <f t="shared" si="11"/>
        <v>9.1399999999999995E-2</v>
      </c>
      <c r="X53" s="110">
        <f t="shared" si="11"/>
        <v>9.1399999999999995E-2</v>
      </c>
      <c r="Y53" s="110">
        <f t="shared" si="11"/>
        <v>9.1399999999999995E-2</v>
      </c>
      <c r="Z53" s="110">
        <f t="shared" si="11"/>
        <v>9.1399999999999995E-2</v>
      </c>
      <c r="AA53" s="110">
        <f t="shared" si="11"/>
        <v>9.1399999999999995E-2</v>
      </c>
      <c r="AB53" s="110"/>
      <c r="AV53" s="41"/>
      <c r="BA53" s="51"/>
    </row>
    <row r="54" spans="1:53" s="32" customFormat="1" ht="15" x14ac:dyDescent="0.3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>(($W67*U12+$X67)/($W67*$U12+$X67))</f>
        <v>1</v>
      </c>
      <c r="V54" s="111">
        <f t="shared" ref="V54:AA54" si="12">(($W67*V12+$X67)/($W67*$U12+$X67))</f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" x14ac:dyDescent="0.3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9.1399999999999995E-2</v>
      </c>
      <c r="V56" s="111">
        <f t="shared" ref="V56:AA56" si="13">V54*V53</f>
        <v>9.1399999999999995E-2</v>
      </c>
      <c r="W56" s="111">
        <f t="shared" si="13"/>
        <v>9.1399999999999995E-2</v>
      </c>
      <c r="X56" s="111">
        <f t="shared" si="13"/>
        <v>9.1399999999999995E-2</v>
      </c>
      <c r="Y56" s="111">
        <f t="shared" si="13"/>
        <v>9.1399999999999995E-2</v>
      </c>
      <c r="Z56" s="111">
        <f t="shared" si="13"/>
        <v>9.1399999999999995E-2</v>
      </c>
      <c r="AA56" s="111">
        <f t="shared" si="13"/>
        <v>9.1399999999999995E-2</v>
      </c>
      <c r="AB56" s="111"/>
      <c r="AV56" s="41"/>
      <c r="BA56" s="51"/>
    </row>
    <row r="57" spans="1:53" s="32" customFormat="1" ht="15" x14ac:dyDescent="0.3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-9.1399999999999995E-2</v>
      </c>
      <c r="V57" s="111">
        <f t="shared" ref="V57:AA57" si="14">V50-V56</f>
        <v>-9.1399999999999995E-2</v>
      </c>
      <c r="W57" s="111">
        <f t="shared" si="14"/>
        <v>-9.1399999999999995E-2</v>
      </c>
      <c r="X57" s="111">
        <f t="shared" si="14"/>
        <v>-9.1399999999999995E-2</v>
      </c>
      <c r="Y57" s="111">
        <f t="shared" si="14"/>
        <v>-9.1399999999999995E-2</v>
      </c>
      <c r="Z57" s="111">
        <f t="shared" si="14"/>
        <v>-9.1399999999999995E-2</v>
      </c>
      <c r="AA57" s="111">
        <f t="shared" si="14"/>
        <v>-9.1399999999999995E-2</v>
      </c>
      <c r="AB57" s="111"/>
      <c r="AV57" s="41"/>
      <c r="BA57" s="51"/>
    </row>
    <row r="58" spans="1:53" s="32" customFormat="1" ht="15" x14ac:dyDescent="0.3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7</v>
      </c>
      <c r="V61" s="156" t="s">
        <v>9</v>
      </c>
      <c r="W61" s="157" t="s">
        <v>12</v>
      </c>
      <c r="X61" s="156" t="s">
        <v>10</v>
      </c>
      <c r="Y61" s="157" t="s">
        <v>13</v>
      </c>
      <c r="Z61" s="156" t="s">
        <v>11</v>
      </c>
      <c r="AA61" s="157" t="s">
        <v>14</v>
      </c>
      <c r="AB61" s="47"/>
      <c r="AG61" s="6"/>
      <c r="AH61" s="6"/>
      <c r="AI61" s="6"/>
      <c r="AS61" s="41"/>
      <c r="AX61" s="51"/>
    </row>
    <row r="62" spans="1:53" s="32" customFormat="1" ht="15" x14ac:dyDescent="0.3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6">IF(ISNUMBER(V58),IF(VolumeCorr=TRUE,IF(UnknownSampleCheck=FALSE,V58/V23,V58/V23/$M$12),IF(UnknownSampleCheck=FALSE,V58,V58/$M$12)),"")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208"/>
      <c r="N63" s="209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5" x14ac:dyDescent="0.3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5" x14ac:dyDescent="0.2">
      <c r="L66" s="2"/>
      <c r="M66" s="204" t="s">
        <v>68</v>
      </c>
      <c r="N66" s="213" t="s">
        <v>69</v>
      </c>
      <c r="O66" s="213"/>
      <c r="U66" s="175"/>
      <c r="V66" s="175"/>
      <c r="W66" s="207">
        <v>-1.9800000000000002E-2</v>
      </c>
      <c r="X66" s="207">
        <v>9.1399999999999995E-2</v>
      </c>
      <c r="Y66" s="154" t="s">
        <v>34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5" x14ac:dyDescent="0.3">
      <c r="M67" s="205" t="s">
        <v>61</v>
      </c>
      <c r="N67" s="206" t="s">
        <v>67</v>
      </c>
      <c r="O67" s="160"/>
      <c r="U67" s="175"/>
      <c r="V67" s="175"/>
      <c r="W67" s="176">
        <v>2.0000000000000001E-4</v>
      </c>
      <c r="X67" s="176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5">
      <c r="AS68" s="41"/>
      <c r="AX68" s="51"/>
    </row>
    <row r="69" spans="10:52" s="32" customFormat="1" x14ac:dyDescent="0.25">
      <c r="AS69" s="41"/>
      <c r="AX69" s="51"/>
    </row>
    <row r="70" spans="10:52" s="32" customFormat="1" x14ac:dyDescent="0.25">
      <c r="AS70" s="41"/>
      <c r="AX70" s="51"/>
    </row>
    <row r="71" spans="10:52" s="32" customFormat="1" x14ac:dyDescent="0.25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7</xdr:col>
                    <xdr:colOff>3474720</xdr:colOff>
                    <xdr:row>1</xdr:row>
                    <xdr:rowOff>160020</xdr:rowOff>
                  </from>
                  <to>
                    <xdr:col>8</xdr:col>
                    <xdr:colOff>144780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7</xdr:col>
                    <xdr:colOff>3489960</xdr:colOff>
                    <xdr:row>3</xdr:row>
                    <xdr:rowOff>160020</xdr:rowOff>
                  </from>
                  <to>
                    <xdr:col>8</xdr:col>
                    <xdr:colOff>152400</xdr:colOff>
                    <xdr:row>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50EA-E737-4BB0-AB02-C695F3501DEF}">
  <dimension ref="A1:BH129"/>
  <sheetViews>
    <sheetView showGridLines="0" zoomScaleNormal="100" zoomScalePageLayoutView="55" workbookViewId="0"/>
  </sheetViews>
  <sheetFormatPr defaultColWidth="11.44140625" defaultRowHeight="12.6" x14ac:dyDescent="0.2"/>
  <cols>
    <col min="1" max="1" width="31" style="41" customWidth="1"/>
    <col min="2" max="2" width="4" style="41" customWidth="1"/>
    <col min="3" max="3" width="15.44140625" style="41" bestFit="1" customWidth="1"/>
    <col min="4" max="4" width="25.109375" style="41" customWidth="1"/>
    <col min="5" max="5" width="40" style="41" customWidth="1"/>
    <col min="6" max="6" width="12.109375" style="41" customWidth="1"/>
    <col min="7" max="7" width="10.44140625" style="41" customWidth="1"/>
    <col min="8" max="8" width="54.6640625" style="2" customWidth="1"/>
    <col min="9" max="9" width="40.88671875" style="2" customWidth="1"/>
    <col min="10" max="10" width="14.88671875" style="2" customWidth="1"/>
    <col min="11" max="11" width="5.44140625" style="2" customWidth="1"/>
    <col min="12" max="12" width="42.33203125" style="2" customWidth="1"/>
    <col min="13" max="13" width="38.6640625" style="2" customWidth="1"/>
    <col min="14" max="14" width="28.44140625" style="2" customWidth="1"/>
    <col min="15" max="15" width="16.33203125" style="2" customWidth="1"/>
    <col min="16" max="16" width="16.6640625" style="2" bestFit="1" customWidth="1"/>
    <col min="17" max="18" width="9.5546875" style="2" customWidth="1"/>
    <col min="19" max="20" width="8.6640625" style="2" customWidth="1"/>
    <col min="21" max="21" width="18.88671875" style="2" customWidth="1"/>
    <col min="22" max="22" width="18.5546875" style="2" customWidth="1"/>
    <col min="23" max="23" width="15.6640625" style="2" customWidth="1"/>
    <col min="24" max="24" width="14.88671875" style="2" customWidth="1"/>
    <col min="25" max="25" width="13.44140625" style="2" customWidth="1"/>
    <col min="26" max="26" width="12.44140625" style="2" customWidth="1"/>
    <col min="27" max="27" width="16.5546875" style="2" customWidth="1"/>
    <col min="28" max="28" width="9" style="2" customWidth="1"/>
    <col min="29" max="29" width="7.6640625" style="2" customWidth="1"/>
    <col min="30" max="30" width="15.5546875" style="2" customWidth="1"/>
    <col min="31" max="31" width="7.5546875" style="2" customWidth="1"/>
    <col min="32" max="32" width="8.44140625" style="2" customWidth="1"/>
    <col min="33" max="33" width="8.6640625" style="2" customWidth="1"/>
    <col min="34" max="34" width="7.109375" style="2" customWidth="1"/>
    <col min="35" max="35" width="7.44140625" style="2" customWidth="1"/>
    <col min="36" max="36" width="5" style="2" customWidth="1"/>
    <col min="37" max="37" width="7.33203125" style="2" customWidth="1"/>
    <col min="38" max="38" width="7.109375" style="2" customWidth="1"/>
    <col min="39" max="39" width="6.6640625" style="2" customWidth="1"/>
    <col min="40" max="40" width="5.6640625" style="2" customWidth="1"/>
    <col min="41" max="41" width="8.33203125" style="2" customWidth="1"/>
    <col min="42" max="42" width="8.6640625" style="2" customWidth="1"/>
    <col min="43" max="43" width="8.33203125" style="2" customWidth="1"/>
    <col min="44" max="44" width="9.109375" style="2" customWidth="1"/>
    <col min="45" max="45" width="8" style="2" customWidth="1"/>
    <col min="46" max="46" width="8.6640625" style="2" customWidth="1"/>
    <col min="47" max="47" width="7.6640625" style="2" customWidth="1"/>
    <col min="48" max="49" width="7.44140625" style="2" customWidth="1"/>
    <col min="50" max="52" width="10" style="127" customWidth="1"/>
    <col min="53" max="54" width="8.44140625" style="2" customWidth="1"/>
    <col min="55" max="55" width="6.33203125" style="55" customWidth="1"/>
    <col min="56" max="58" width="7.33203125" style="2" customWidth="1"/>
    <col min="59" max="79" width="10.6640625" style="2" customWidth="1"/>
    <col min="80" max="16384" width="11.441406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27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6" t="s">
        <v>7</v>
      </c>
      <c r="V3" s="153" t="s">
        <v>9</v>
      </c>
      <c r="W3" s="17" t="s">
        <v>12</v>
      </c>
      <c r="X3" s="153" t="s">
        <v>10</v>
      </c>
      <c r="Y3" s="17" t="s">
        <v>13</v>
      </c>
      <c r="Z3" s="153" t="s">
        <v>11</v>
      </c>
      <c r="AA3" s="17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5" x14ac:dyDescent="0.25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6" t="s">
        <v>7</v>
      </c>
      <c r="V16" s="153" t="s">
        <v>9</v>
      </c>
      <c r="W16" s="17" t="s">
        <v>12</v>
      </c>
      <c r="X16" s="153" t="s">
        <v>10</v>
      </c>
      <c r="Y16" s="17" t="s">
        <v>13</v>
      </c>
      <c r="Z16" s="153" t="s">
        <v>11</v>
      </c>
      <c r="AA16" s="17" t="s">
        <v>14</v>
      </c>
      <c r="AB16" s="7"/>
      <c r="AC16" s="6"/>
      <c r="AE16" s="75"/>
      <c r="AG16" s="19"/>
      <c r="AV16" s="41"/>
      <c r="BA16" s="51"/>
    </row>
    <row r="17" spans="1:53" s="32" customFormat="1" ht="13.8" x14ac:dyDescent="0.25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3.8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74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3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IF(ISNUMBER(V17),IF(Volume=TRUE,IF(Unknown=FALSE,V17/V23,V17/V23/$M$12),IF(Unknown=FALSE,V17,V17/$M$12)),"")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3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6" t="s">
        <v>7</v>
      </c>
      <c r="V26" s="153" t="s">
        <v>9</v>
      </c>
      <c r="W26" s="17" t="s">
        <v>12</v>
      </c>
      <c r="X26" s="153" t="s">
        <v>10</v>
      </c>
      <c r="Y26" s="17" t="s">
        <v>13</v>
      </c>
      <c r="Z26" s="153" t="s">
        <v>11</v>
      </c>
      <c r="AA26" s="1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3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 t="shared" ref="V29:AA29" si="7">V58</f>
        <v>#DIV/0!</v>
      </c>
      <c r="W29" s="149" t="e">
        <f t="shared" si="7"/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3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5" x14ac:dyDescent="0.3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AC33" s="19"/>
      <c r="AD33" s="19"/>
      <c r="AE33" s="2"/>
      <c r="AM33" s="19"/>
      <c r="AV33" s="41"/>
      <c r="BA33" s="51"/>
    </row>
    <row r="34" spans="1:53" s="32" customFormat="1" ht="1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5" x14ac:dyDescent="0.3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M41" s="101"/>
      <c r="U41" s="103"/>
      <c r="V41" s="103"/>
      <c r="W41" s="103"/>
      <c r="X41" s="103"/>
      <c r="Y41" s="103"/>
      <c r="Z41" s="103"/>
      <c r="AA41" s="103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6"/>
      <c r="M42" s="2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48"/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48"/>
      <c r="M44" s="53"/>
      <c r="N44" s="50"/>
      <c r="O44" s="50"/>
      <c r="P44" s="50"/>
      <c r="Q44" s="50"/>
      <c r="R44" s="50"/>
      <c r="S44" s="50"/>
      <c r="T44" s="50"/>
      <c r="U44" s="54"/>
      <c r="V44" s="54"/>
      <c r="W44" s="54"/>
      <c r="X44" s="54"/>
      <c r="Y44" s="54"/>
      <c r="Z44" s="54"/>
      <c r="AA44" s="54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5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53"/>
      <c r="M47" s="53"/>
      <c r="N47" s="60"/>
      <c r="O47" s="50"/>
      <c r="P47" s="50"/>
      <c r="Q47" s="50"/>
      <c r="R47" s="50"/>
      <c r="S47" s="50"/>
      <c r="T47" s="50"/>
      <c r="U47" s="60"/>
      <c r="V47" s="60"/>
      <c r="W47" s="60"/>
      <c r="X47" s="60"/>
      <c r="Y47" s="60"/>
      <c r="Z47" s="60"/>
      <c r="AA47" s="60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104"/>
      <c r="M49" s="104"/>
      <c r="N49" s="105"/>
      <c r="O49" s="50"/>
      <c r="P49" s="50"/>
      <c r="Q49" s="50"/>
      <c r="R49" s="50"/>
      <c r="S49" s="50"/>
      <c r="T49" s="50"/>
      <c r="U49" s="106"/>
      <c r="V49" s="106"/>
      <c r="W49" s="106"/>
      <c r="X49" s="106"/>
      <c r="Y49" s="106"/>
      <c r="Z49" s="106"/>
      <c r="AA49" s="106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50"/>
      <c r="N51" s="50"/>
      <c r="O51" s="50"/>
      <c r="P51" s="50"/>
      <c r="Q51" s="50"/>
      <c r="R51" s="50"/>
      <c r="S51" s="49"/>
      <c r="T51" s="49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L52" s="50"/>
      <c r="M52" s="104"/>
      <c r="N52" s="105"/>
      <c r="O52" s="50"/>
      <c r="P52" s="50"/>
      <c r="Q52" s="50"/>
      <c r="R52" s="50"/>
      <c r="S52" s="50"/>
      <c r="T52" s="50"/>
      <c r="U52" s="108"/>
      <c r="V52" s="108"/>
      <c r="W52" s="108"/>
      <c r="X52" s="108"/>
      <c r="Y52" s="108"/>
      <c r="Z52" s="108"/>
      <c r="AA52" s="108"/>
      <c r="AV52" s="41"/>
      <c r="BA52" s="51"/>
    </row>
    <row r="53" spans="1:53" s="32" customFormat="1" ht="15" x14ac:dyDescent="0.3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8.6800000000000002E-2</v>
      </c>
      <c r="V53" s="110">
        <f t="shared" ref="V53:AA53" si="11">$W$66*V49+$X$66</f>
        <v>8.6800000000000002E-2</v>
      </c>
      <c r="W53" s="110">
        <f t="shared" si="11"/>
        <v>8.6800000000000002E-2</v>
      </c>
      <c r="X53" s="110">
        <f t="shared" si="11"/>
        <v>8.6800000000000002E-2</v>
      </c>
      <c r="Y53" s="110">
        <f t="shared" si="11"/>
        <v>8.6800000000000002E-2</v>
      </c>
      <c r="Z53" s="110">
        <f t="shared" si="11"/>
        <v>8.6800000000000002E-2</v>
      </c>
      <c r="AA53" s="110">
        <f t="shared" si="11"/>
        <v>8.6800000000000002E-2</v>
      </c>
      <c r="AB53" s="110"/>
      <c r="AV53" s="41"/>
      <c r="BA53" s="51"/>
    </row>
    <row r="54" spans="1:53" s="32" customFormat="1" ht="15" x14ac:dyDescent="0.3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>(($W67*U12+$X67)/($W67*$U12+$X67))</f>
        <v>1</v>
      </c>
      <c r="V54" s="111">
        <f t="shared" ref="V54:AA54" si="12">(($W67*V12+$X67)/($W67*$U12+$X67))</f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" x14ac:dyDescent="0.3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8.6800000000000002E-2</v>
      </c>
      <c r="V56" s="111">
        <f t="shared" ref="V56:AA56" si="13">V54*V53</f>
        <v>8.6800000000000002E-2</v>
      </c>
      <c r="W56" s="111">
        <f t="shared" si="13"/>
        <v>8.6800000000000002E-2</v>
      </c>
      <c r="X56" s="111">
        <f t="shared" si="13"/>
        <v>8.6800000000000002E-2</v>
      </c>
      <c r="Y56" s="111">
        <f t="shared" si="13"/>
        <v>8.6800000000000002E-2</v>
      </c>
      <c r="Z56" s="111">
        <f t="shared" si="13"/>
        <v>8.6800000000000002E-2</v>
      </c>
      <c r="AA56" s="111">
        <f t="shared" si="13"/>
        <v>8.6800000000000002E-2</v>
      </c>
      <c r="AB56" s="111"/>
      <c r="AV56" s="41"/>
      <c r="BA56" s="51"/>
    </row>
    <row r="57" spans="1:53" s="32" customFormat="1" ht="15" x14ac:dyDescent="0.3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-8.6800000000000002E-2</v>
      </c>
      <c r="V57" s="111">
        <f t="shared" ref="V57:AA57" si="14">V50-V56</f>
        <v>-8.6800000000000002E-2</v>
      </c>
      <c r="W57" s="111">
        <f t="shared" si="14"/>
        <v>-8.6800000000000002E-2</v>
      </c>
      <c r="X57" s="111">
        <f t="shared" si="14"/>
        <v>-8.6800000000000002E-2</v>
      </c>
      <c r="Y57" s="111">
        <f t="shared" si="14"/>
        <v>-8.6800000000000002E-2</v>
      </c>
      <c r="Z57" s="111">
        <f t="shared" si="14"/>
        <v>-8.6800000000000002E-2</v>
      </c>
      <c r="AA57" s="111">
        <f t="shared" si="14"/>
        <v>-8.6800000000000002E-2</v>
      </c>
      <c r="AB57" s="111"/>
      <c r="AV57" s="41"/>
      <c r="BA57" s="51"/>
    </row>
    <row r="58" spans="1:53" s="32" customFormat="1" ht="15" x14ac:dyDescent="0.3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6" t="s">
        <v>7</v>
      </c>
      <c r="V61" s="153" t="s">
        <v>9</v>
      </c>
      <c r="W61" s="17" t="s">
        <v>12</v>
      </c>
      <c r="X61" s="153" t="s">
        <v>10</v>
      </c>
      <c r="Y61" s="17" t="s">
        <v>13</v>
      </c>
      <c r="Z61" s="153" t="s">
        <v>11</v>
      </c>
      <c r="AA61" s="17" t="s">
        <v>14</v>
      </c>
      <c r="AB61" s="47"/>
      <c r="AS61" s="41"/>
      <c r="AX61" s="51"/>
    </row>
    <row r="62" spans="1:53" s="32" customFormat="1" ht="15" x14ac:dyDescent="0.3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6">IF(ISNUMBER(V58),IF(VolumeCorr=TRUE,IF(UnknownSampleCheck=FALSE,V58/V23,V58/V23/$M$12),IF(UnknownSampleCheck=FALSE,V58,V58/$M$12)),"")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S62" s="41"/>
      <c r="AX62" s="51"/>
    </row>
    <row r="63" spans="1:53" s="32" customFormat="1" x14ac:dyDescent="0.2">
      <c r="L63" s="2"/>
      <c r="M63" s="208"/>
      <c r="N63" s="209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5" x14ac:dyDescent="0.3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8"/>
      <c r="Z65" s="178"/>
      <c r="AA65" s="178"/>
      <c r="AB65" s="178"/>
      <c r="AC65" s="6"/>
      <c r="AD65" s="6"/>
      <c r="AE65" s="6"/>
      <c r="AF65" s="6"/>
      <c r="AG65" s="6"/>
      <c r="AH65" s="6"/>
      <c r="AI65" s="6"/>
      <c r="AS65" s="41"/>
      <c r="AX65" s="51"/>
    </row>
    <row r="66" spans="10:52" s="32" customFormat="1" ht="15" x14ac:dyDescent="0.2">
      <c r="L66" s="2"/>
      <c r="M66" s="204" t="s">
        <v>70</v>
      </c>
      <c r="N66" s="213" t="s">
        <v>71</v>
      </c>
      <c r="O66" s="213"/>
      <c r="U66" s="175"/>
      <c r="V66" s="175"/>
      <c r="W66" s="207">
        <v>-1.66E-2</v>
      </c>
      <c r="X66" s="207">
        <v>8.6800000000000002E-2</v>
      </c>
      <c r="Y66" s="154" t="s">
        <v>39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5" x14ac:dyDescent="0.3">
      <c r="M67" s="205" t="s">
        <v>61</v>
      </c>
      <c r="N67" s="206" t="s">
        <v>67</v>
      </c>
      <c r="O67" s="160"/>
      <c r="U67" s="175"/>
      <c r="V67" s="175"/>
      <c r="W67" s="176">
        <v>2.0000000000000001E-4</v>
      </c>
      <c r="X67" s="176">
        <v>6.7000000000000004E-2</v>
      </c>
      <c r="Y67" s="176"/>
      <c r="Z67" s="176"/>
      <c r="AA67" s="176"/>
      <c r="AB67" s="176"/>
      <c r="AG67" s="6"/>
      <c r="AH67" s="6"/>
      <c r="AI67" s="6"/>
      <c r="AS67" s="41"/>
      <c r="AX67" s="51"/>
    </row>
    <row r="68" spans="10:52" s="32" customFormat="1" x14ac:dyDescent="0.25">
      <c r="AS68" s="41"/>
      <c r="AX68" s="51"/>
    </row>
    <row r="69" spans="10:52" s="32" customFormat="1" x14ac:dyDescent="0.25">
      <c r="AS69" s="41"/>
      <c r="AX69" s="51"/>
    </row>
    <row r="70" spans="10:52" s="32" customFormat="1" x14ac:dyDescent="0.25">
      <c r="AS70" s="41"/>
      <c r="AX70" s="51"/>
    </row>
    <row r="71" spans="10:52" s="32" customFormat="1" x14ac:dyDescent="0.25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7</xdr:col>
                    <xdr:colOff>3474720</xdr:colOff>
                    <xdr:row>1</xdr:row>
                    <xdr:rowOff>160020</xdr:rowOff>
                  </from>
                  <to>
                    <xdr:col>8</xdr:col>
                    <xdr:colOff>144780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7</xdr:col>
                    <xdr:colOff>3489960</xdr:colOff>
                    <xdr:row>3</xdr:row>
                    <xdr:rowOff>160020</xdr:rowOff>
                  </from>
                  <to>
                    <xdr:col>8</xdr:col>
                    <xdr:colOff>152400</xdr:colOff>
                    <xdr:row>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A2520-D422-4504-A60B-3EFF6CB16CF9}">
  <dimension ref="A1:BH129"/>
  <sheetViews>
    <sheetView showGridLines="0" workbookViewId="0"/>
  </sheetViews>
  <sheetFormatPr defaultColWidth="11.44140625" defaultRowHeight="12.6" x14ac:dyDescent="0.2"/>
  <cols>
    <col min="1" max="1" width="31" style="41" customWidth="1"/>
    <col min="2" max="2" width="4" style="41" customWidth="1"/>
    <col min="3" max="3" width="15.44140625" style="41" bestFit="1" customWidth="1"/>
    <col min="4" max="4" width="25.109375" style="41" customWidth="1"/>
    <col min="5" max="5" width="40" style="41" customWidth="1"/>
    <col min="6" max="6" width="12.109375" style="41" customWidth="1"/>
    <col min="7" max="7" width="10.44140625" style="41" customWidth="1"/>
    <col min="8" max="8" width="54.6640625" style="2" customWidth="1"/>
    <col min="9" max="9" width="40.88671875" style="2" customWidth="1"/>
    <col min="10" max="10" width="14.88671875" style="2" customWidth="1"/>
    <col min="11" max="11" width="5.44140625" style="2" customWidth="1"/>
    <col min="12" max="12" width="42.33203125" style="2" customWidth="1"/>
    <col min="13" max="13" width="38.33203125" style="2" customWidth="1"/>
    <col min="14" max="14" width="28.109375" style="2" customWidth="1"/>
    <col min="15" max="15" width="22.33203125" style="2" customWidth="1"/>
    <col min="16" max="16" width="16.6640625" style="2" bestFit="1" customWidth="1"/>
    <col min="17" max="18" width="9.5546875" style="2" customWidth="1"/>
    <col min="19" max="20" width="8.6640625" style="2" customWidth="1"/>
    <col min="21" max="21" width="18.88671875" style="2" customWidth="1"/>
    <col min="22" max="22" width="11.88671875" style="2" customWidth="1"/>
    <col min="23" max="23" width="15.6640625" style="2" customWidth="1"/>
    <col min="24" max="24" width="14.88671875" style="2" customWidth="1"/>
    <col min="25" max="25" width="13.44140625" style="2" customWidth="1"/>
    <col min="26" max="26" width="12.44140625" style="2" customWidth="1"/>
    <col min="27" max="27" width="16.5546875" style="2" customWidth="1"/>
    <col min="28" max="28" width="9" style="2" customWidth="1"/>
    <col min="29" max="29" width="7.6640625" style="2" customWidth="1"/>
    <col min="30" max="30" width="15.5546875" style="2" customWidth="1"/>
    <col min="31" max="31" width="7.5546875" style="2" customWidth="1"/>
    <col min="32" max="32" width="8.44140625" style="2" customWidth="1"/>
    <col min="33" max="33" width="8.6640625" style="2" customWidth="1"/>
    <col min="34" max="34" width="7.109375" style="2" customWidth="1"/>
    <col min="35" max="35" width="7.44140625" style="2" customWidth="1"/>
    <col min="36" max="36" width="5" style="2" customWidth="1"/>
    <col min="37" max="37" width="7.33203125" style="2" customWidth="1"/>
    <col min="38" max="38" width="7.109375" style="2" customWidth="1"/>
    <col min="39" max="39" width="6.6640625" style="2" customWidth="1"/>
    <col min="40" max="40" width="5.6640625" style="2" customWidth="1"/>
    <col min="41" max="41" width="8.33203125" style="2" customWidth="1"/>
    <col min="42" max="42" width="8.6640625" style="2" customWidth="1"/>
    <col min="43" max="43" width="8.33203125" style="2" customWidth="1"/>
    <col min="44" max="44" width="9.109375" style="2" customWidth="1"/>
    <col min="45" max="45" width="8" style="2" customWidth="1"/>
    <col min="46" max="46" width="8.6640625" style="2" customWidth="1"/>
    <col min="47" max="47" width="7.6640625" style="2" customWidth="1"/>
    <col min="48" max="49" width="7.44140625" style="2" customWidth="1"/>
    <col min="50" max="52" width="10" style="127" customWidth="1"/>
    <col min="53" max="54" width="8.44140625" style="2" customWidth="1"/>
    <col min="55" max="55" width="6.33203125" style="55" customWidth="1"/>
    <col min="56" max="58" width="7.33203125" style="2" customWidth="1"/>
    <col min="59" max="79" width="10.6640625" style="2" customWidth="1"/>
    <col min="80" max="16384" width="11.441406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55" t="s">
        <v>7</v>
      </c>
      <c r="V3" s="158" t="s">
        <v>9</v>
      </c>
      <c r="W3" s="159" t="s">
        <v>12</v>
      </c>
      <c r="X3" s="158" t="s">
        <v>10</v>
      </c>
      <c r="Y3" s="159" t="s">
        <v>13</v>
      </c>
      <c r="Z3" s="158" t="s">
        <v>11</v>
      </c>
      <c r="AA3" s="159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5" x14ac:dyDescent="0.25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55" t="s">
        <v>7</v>
      </c>
      <c r="V16" s="156" t="s">
        <v>9</v>
      </c>
      <c r="W16" s="157" t="s">
        <v>12</v>
      </c>
      <c r="X16" s="156" t="s">
        <v>10</v>
      </c>
      <c r="Y16" s="157" t="s">
        <v>13</v>
      </c>
      <c r="Z16" s="156" t="s">
        <v>11</v>
      </c>
      <c r="AA16" s="157" t="s">
        <v>14</v>
      </c>
      <c r="AB16" s="7"/>
      <c r="AC16" s="6"/>
      <c r="AE16" s="75"/>
      <c r="AG16" s="19"/>
      <c r="AV16" s="41"/>
      <c r="BA16" s="51"/>
    </row>
    <row r="17" spans="1:53" s="32" customFormat="1" ht="13.8" x14ac:dyDescent="0.25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3.8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74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3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IF(ISNUMBER(V17),IF(Titrvol20=TRUE,IF(UnknownS20=FALSE,V17/V23,V17/V23/$M$12),IF(UnknownS20=FALSE,V17,V17/$M$12)),"")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3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55" t="s">
        <v>7</v>
      </c>
      <c r="V26" s="156" t="s">
        <v>9</v>
      </c>
      <c r="W26" s="157" t="s">
        <v>12</v>
      </c>
      <c r="X26" s="156" t="s">
        <v>10</v>
      </c>
      <c r="Y26" s="157" t="s">
        <v>13</v>
      </c>
      <c r="Z26" s="156" t="s">
        <v>11</v>
      </c>
      <c r="AA26" s="15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3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>V58</f>
        <v>#DIV/0!</v>
      </c>
      <c r="W29" s="149" t="e">
        <f t="shared" ref="W29:AA29" si="7">W58</f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3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5" x14ac:dyDescent="0.3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M33" s="6"/>
      <c r="AC33" s="19"/>
      <c r="AD33" s="19"/>
      <c r="AE33" s="2"/>
      <c r="AM33" s="19"/>
      <c r="AV33" s="41"/>
      <c r="BA33" s="51"/>
    </row>
    <row r="34" spans="1:53" s="32" customFormat="1" ht="1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5" x14ac:dyDescent="0.3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/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/>
      <c r="M42" s="48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53"/>
      <c r="N43" s="50"/>
      <c r="O43" s="50"/>
      <c r="P43" s="50"/>
      <c r="Q43" s="50"/>
      <c r="R43" s="50"/>
      <c r="S43" s="50"/>
      <c r="T43" s="50"/>
      <c r="U43" s="54"/>
      <c r="V43" s="54"/>
      <c r="W43" s="54"/>
      <c r="X43" s="54"/>
      <c r="Y43" s="54"/>
      <c r="Z43" s="54"/>
      <c r="AA43" s="54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/>
      <c r="M44" s="53"/>
      <c r="N44" s="50"/>
      <c r="O44" s="50"/>
      <c r="P44" s="50"/>
      <c r="Q44" s="50"/>
      <c r="R44" s="50"/>
      <c r="S44" s="50"/>
      <c r="T44" s="50"/>
      <c r="U44" s="60"/>
      <c r="V44" s="60"/>
      <c r="W44" s="60"/>
      <c r="X44" s="60"/>
      <c r="Y44" s="60"/>
      <c r="Z44" s="60"/>
      <c r="AA44" s="60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6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/>
      <c r="M47" s="104"/>
      <c r="N47" s="105"/>
      <c r="O47" s="50"/>
      <c r="P47" s="50"/>
      <c r="Q47" s="50"/>
      <c r="R47" s="50"/>
      <c r="S47" s="50"/>
      <c r="T47" s="50"/>
      <c r="U47" s="106"/>
      <c r="V47" s="106"/>
      <c r="W47" s="106"/>
      <c r="X47" s="106"/>
      <c r="Y47" s="106"/>
      <c r="Z47" s="106"/>
      <c r="AA47" s="106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/>
      <c r="M49" s="50"/>
      <c r="N49" s="50"/>
      <c r="O49" s="50"/>
      <c r="P49" s="50"/>
      <c r="Q49" s="50"/>
      <c r="R49" s="50"/>
      <c r="S49" s="49"/>
      <c r="T49" s="49"/>
      <c r="U49" s="108"/>
      <c r="V49" s="108"/>
      <c r="W49" s="108"/>
      <c r="X49" s="108"/>
      <c r="Y49" s="108"/>
      <c r="Z49" s="108"/>
      <c r="AA49" s="108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104"/>
      <c r="N51" s="105"/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" x14ac:dyDescent="0.3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0.12479999999999999</v>
      </c>
      <c r="V53" s="110">
        <f t="shared" ref="V53:AA53" si="11">$W$66*V49+$X$66</f>
        <v>0.12479999999999999</v>
      </c>
      <c r="W53" s="110">
        <f t="shared" si="11"/>
        <v>0.12479999999999999</v>
      </c>
      <c r="X53" s="110">
        <f t="shared" si="11"/>
        <v>0.12479999999999999</v>
      </c>
      <c r="Y53" s="110">
        <f t="shared" si="11"/>
        <v>0.12479999999999999</v>
      </c>
      <c r="Z53" s="110">
        <f t="shared" si="11"/>
        <v>0.12479999999999999</v>
      </c>
      <c r="AA53" s="110">
        <f t="shared" si="11"/>
        <v>0.12479999999999999</v>
      </c>
      <c r="AB53" s="110"/>
      <c r="AV53" s="41"/>
      <c r="BA53" s="51"/>
    </row>
    <row r="54" spans="1:53" s="32" customFormat="1" ht="15" x14ac:dyDescent="0.3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>(($W67*U12+$X67)/($W67*$U12+$X67))</f>
        <v>1</v>
      </c>
      <c r="V54" s="111">
        <f t="shared" ref="V54:AA54" si="12">(($W67*V12+$X67)/($W67*$U12+$X67))</f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" x14ac:dyDescent="0.3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0.12479999999999999</v>
      </c>
      <c r="V56" s="111">
        <f t="shared" ref="V56:AA56" si="13">V54*V53</f>
        <v>0.12479999999999999</v>
      </c>
      <c r="W56" s="111">
        <f t="shared" si="13"/>
        <v>0.12479999999999999</v>
      </c>
      <c r="X56" s="111">
        <f t="shared" si="13"/>
        <v>0.12479999999999999</v>
      </c>
      <c r="Y56" s="111">
        <f t="shared" si="13"/>
        <v>0.12479999999999999</v>
      </c>
      <c r="Z56" s="111">
        <f t="shared" si="13"/>
        <v>0.12479999999999999</v>
      </c>
      <c r="AA56" s="111">
        <f t="shared" si="13"/>
        <v>0.12479999999999999</v>
      </c>
      <c r="AB56" s="111"/>
      <c r="AV56" s="41"/>
      <c r="BA56" s="51"/>
    </row>
    <row r="57" spans="1:53" s="32" customFormat="1" ht="15" x14ac:dyDescent="0.3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-0.12479999999999999</v>
      </c>
      <c r="V57" s="111">
        <f t="shared" ref="V57:AA57" si="14">V50-V56</f>
        <v>-0.12479999999999999</v>
      </c>
      <c r="W57" s="111">
        <f t="shared" si="14"/>
        <v>-0.12479999999999999</v>
      </c>
      <c r="X57" s="111">
        <f t="shared" si="14"/>
        <v>-0.12479999999999999</v>
      </c>
      <c r="Y57" s="111">
        <f t="shared" si="14"/>
        <v>-0.12479999999999999</v>
      </c>
      <c r="Z57" s="111">
        <f t="shared" si="14"/>
        <v>-0.12479999999999999</v>
      </c>
      <c r="AA57" s="111">
        <f t="shared" si="14"/>
        <v>-0.12479999999999999</v>
      </c>
      <c r="AB57" s="111"/>
      <c r="AV57" s="41"/>
      <c r="BA57" s="51"/>
    </row>
    <row r="58" spans="1:53" s="32" customFormat="1" ht="15" x14ac:dyDescent="0.3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7</v>
      </c>
      <c r="V61" s="156" t="s">
        <v>9</v>
      </c>
      <c r="W61" s="157" t="s">
        <v>12</v>
      </c>
      <c r="X61" s="156" t="s">
        <v>10</v>
      </c>
      <c r="Y61" s="157" t="s">
        <v>13</v>
      </c>
      <c r="Z61" s="156" t="s">
        <v>11</v>
      </c>
      <c r="AA61" s="157" t="s">
        <v>14</v>
      </c>
      <c r="AB61" s="47"/>
      <c r="AG61" s="6"/>
      <c r="AH61" s="6"/>
      <c r="AI61" s="6"/>
      <c r="AS61" s="41"/>
      <c r="AX61" s="51"/>
    </row>
    <row r="62" spans="1:53" s="32" customFormat="1" ht="15" x14ac:dyDescent="0.3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6">IF(ISNUMBER(V58),IF(Titrvol20=TRUE,IF(UnknownS20=FALSE,V58/V23,V58/V23/$M$12),IF(UnknownS20=FALSE,V58,V58/$M$12)),"")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5" x14ac:dyDescent="0.3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5" x14ac:dyDescent="0.2">
      <c r="L66" s="2"/>
      <c r="M66" s="204" t="s">
        <v>72</v>
      </c>
      <c r="N66" s="213" t="s">
        <v>75</v>
      </c>
      <c r="O66" s="213"/>
      <c r="P66" s="160"/>
      <c r="Q66" s="160"/>
      <c r="R66" s="160"/>
      <c r="S66" s="160"/>
      <c r="T66" s="160"/>
      <c r="U66" s="179"/>
      <c r="V66" s="179"/>
      <c r="W66" s="210">
        <v>-3.4799999999999998E-2</v>
      </c>
      <c r="X66" s="210">
        <v>0.12479999999999999</v>
      </c>
      <c r="Y66" s="154" t="s">
        <v>34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5" x14ac:dyDescent="0.3">
      <c r="M67" s="205" t="s">
        <v>61</v>
      </c>
      <c r="N67" s="206" t="s">
        <v>67</v>
      </c>
      <c r="O67" s="160"/>
      <c r="P67" s="160"/>
      <c r="Q67" s="160"/>
      <c r="R67" s="160"/>
      <c r="S67" s="160"/>
      <c r="T67" s="160"/>
      <c r="U67" s="179"/>
      <c r="V67" s="179"/>
      <c r="W67" s="180">
        <v>2.0000000000000001E-4</v>
      </c>
      <c r="X67" s="180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5">
      <c r="AS68" s="41"/>
      <c r="AX68" s="51"/>
    </row>
    <row r="69" spans="10:52" s="32" customFormat="1" x14ac:dyDescent="0.25">
      <c r="AS69" s="41"/>
      <c r="AX69" s="51"/>
    </row>
    <row r="70" spans="10:52" s="32" customFormat="1" x14ac:dyDescent="0.25">
      <c r="AS70" s="41"/>
      <c r="AX70" s="51"/>
    </row>
    <row r="71" spans="10:52" s="32" customFormat="1" x14ac:dyDescent="0.25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3474720</xdr:colOff>
                    <xdr:row>1</xdr:row>
                    <xdr:rowOff>160020</xdr:rowOff>
                  </from>
                  <to>
                    <xdr:col>8</xdr:col>
                    <xdr:colOff>144780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3489960</xdr:colOff>
                    <xdr:row>3</xdr:row>
                    <xdr:rowOff>160020</xdr:rowOff>
                  </from>
                  <to>
                    <xdr:col>8</xdr:col>
                    <xdr:colOff>152400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20C3-2DB0-4EAF-BC05-C8609216104C}">
  <dimension ref="A1:BH129"/>
  <sheetViews>
    <sheetView showGridLines="0" tabSelected="1" topLeftCell="M46" workbookViewId="0">
      <selection activeCell="M66" sqref="M66:O66"/>
    </sheetView>
  </sheetViews>
  <sheetFormatPr defaultColWidth="11.44140625" defaultRowHeight="12.6" x14ac:dyDescent="0.2"/>
  <cols>
    <col min="1" max="1" width="31" style="41" customWidth="1"/>
    <col min="2" max="2" width="4" style="41" customWidth="1"/>
    <col min="3" max="3" width="15.44140625" style="41" bestFit="1" customWidth="1"/>
    <col min="4" max="4" width="25.109375" style="41" customWidth="1"/>
    <col min="5" max="5" width="40" style="41" customWidth="1"/>
    <col min="6" max="6" width="12.109375" style="41" customWidth="1"/>
    <col min="7" max="7" width="10.44140625" style="41" customWidth="1"/>
    <col min="8" max="8" width="54.6640625" style="2" customWidth="1"/>
    <col min="9" max="9" width="40.88671875" style="2" customWidth="1"/>
    <col min="10" max="10" width="14.88671875" style="2" customWidth="1"/>
    <col min="11" max="11" width="5.44140625" style="2" customWidth="1"/>
    <col min="12" max="12" width="42.33203125" style="2" customWidth="1"/>
    <col min="13" max="13" width="38.33203125" style="2" customWidth="1"/>
    <col min="14" max="14" width="28.109375" style="2" customWidth="1"/>
    <col min="15" max="15" width="22.33203125" style="2" customWidth="1"/>
    <col min="16" max="16" width="16.6640625" style="2" bestFit="1" customWidth="1"/>
    <col min="17" max="18" width="9.5546875" style="2" customWidth="1"/>
    <col min="19" max="20" width="8.6640625" style="2" customWidth="1"/>
    <col min="21" max="21" width="18.88671875" style="2" customWidth="1"/>
    <col min="22" max="22" width="11.88671875" style="2" customWidth="1"/>
    <col min="23" max="23" width="15.6640625" style="2" customWidth="1"/>
    <col min="24" max="24" width="14.88671875" style="2" customWidth="1"/>
    <col min="25" max="25" width="13.44140625" style="2" customWidth="1"/>
    <col min="26" max="26" width="12.44140625" style="2" customWidth="1"/>
    <col min="27" max="27" width="16.5546875" style="2" customWidth="1"/>
    <col min="28" max="28" width="9" style="2" customWidth="1"/>
    <col min="29" max="29" width="7.6640625" style="2" customWidth="1"/>
    <col min="30" max="30" width="15.5546875" style="2" customWidth="1"/>
    <col min="31" max="31" width="7.5546875" style="2" customWidth="1"/>
    <col min="32" max="32" width="8.44140625" style="2" customWidth="1"/>
    <col min="33" max="33" width="8.6640625" style="2" customWidth="1"/>
    <col min="34" max="34" width="7.109375" style="2" customWidth="1"/>
    <col min="35" max="35" width="7.44140625" style="2" customWidth="1"/>
    <col min="36" max="36" width="5" style="2" customWidth="1"/>
    <col min="37" max="37" width="7.33203125" style="2" customWidth="1"/>
    <col min="38" max="38" width="7.109375" style="2" customWidth="1"/>
    <col min="39" max="39" width="6.6640625" style="2" customWidth="1"/>
    <col min="40" max="40" width="5.6640625" style="2" customWidth="1"/>
    <col min="41" max="41" width="8.33203125" style="2" customWidth="1"/>
    <col min="42" max="42" width="8.6640625" style="2" customWidth="1"/>
    <col min="43" max="43" width="8.33203125" style="2" customWidth="1"/>
    <col min="44" max="44" width="9.109375" style="2" customWidth="1"/>
    <col min="45" max="45" width="8" style="2" customWidth="1"/>
    <col min="46" max="46" width="8.6640625" style="2" customWidth="1"/>
    <col min="47" max="47" width="7.6640625" style="2" customWidth="1"/>
    <col min="48" max="49" width="7.44140625" style="2" customWidth="1"/>
    <col min="50" max="52" width="10" style="127" customWidth="1"/>
    <col min="53" max="54" width="8.44140625" style="2" customWidth="1"/>
    <col min="55" max="55" width="6.33203125" style="55" customWidth="1"/>
    <col min="56" max="58" width="7.33203125" style="2" customWidth="1"/>
    <col min="59" max="79" width="10.6640625" style="2" customWidth="1"/>
    <col min="80" max="16384" width="11.44140625" style="2"/>
  </cols>
  <sheetData>
    <row r="1" spans="1:59" s="23" customFormat="1" x14ac:dyDescent="0.2">
      <c r="A1" s="20" t="s">
        <v>15</v>
      </c>
      <c r="B1" s="21"/>
      <c r="C1" s="18" t="s">
        <v>0</v>
      </c>
      <c r="D1" s="212" t="s">
        <v>32</v>
      </c>
      <c r="E1" s="212"/>
      <c r="F1" s="212"/>
      <c r="G1" s="212"/>
      <c r="H1" s="161" t="s">
        <v>26</v>
      </c>
      <c r="I1" s="22"/>
      <c r="J1" s="22"/>
      <c r="L1" s="162"/>
      <c r="M1" s="211"/>
      <c r="N1" s="211"/>
      <c r="U1" s="24"/>
      <c r="V1" s="7"/>
      <c r="W1" s="7"/>
      <c r="X1" s="7"/>
      <c r="Y1" s="7"/>
      <c r="Z1" s="7"/>
      <c r="AA1" s="7"/>
      <c r="AB1" s="7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</row>
    <row r="2" spans="1:59" s="32" customFormat="1" x14ac:dyDescent="0.2">
      <c r="A2" s="25"/>
      <c r="B2" s="26"/>
      <c r="C2" s="135"/>
      <c r="D2" s="28"/>
      <c r="E2" s="29"/>
      <c r="F2" s="30"/>
      <c r="G2" s="31"/>
      <c r="L2" s="20"/>
      <c r="N2" s="2"/>
      <c r="R2" s="33"/>
      <c r="U2" s="34"/>
      <c r="V2" s="34"/>
      <c r="W2" s="34"/>
      <c r="X2" s="34"/>
      <c r="Y2" s="34"/>
      <c r="Z2" s="34"/>
      <c r="AA2" s="34"/>
      <c r="AB2" s="34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</row>
    <row r="3" spans="1:59" s="32" customFormat="1" ht="15" x14ac:dyDescent="0.2">
      <c r="A3" s="35" t="s">
        <v>33</v>
      </c>
      <c r="B3" s="36"/>
      <c r="D3" s="37"/>
      <c r="E3" s="37"/>
      <c r="F3" s="30"/>
      <c r="G3" s="31"/>
      <c r="I3" s="164" t="s">
        <v>25</v>
      </c>
      <c r="L3" s="165" t="s">
        <v>46</v>
      </c>
      <c r="M3" s="38"/>
      <c r="N3" s="2"/>
      <c r="U3" s="155" t="s">
        <v>7</v>
      </c>
      <c r="V3" s="158" t="s">
        <v>9</v>
      </c>
      <c r="W3" s="159" t="s">
        <v>12</v>
      </c>
      <c r="X3" s="158" t="s">
        <v>10</v>
      </c>
      <c r="Y3" s="159" t="s">
        <v>13</v>
      </c>
      <c r="Z3" s="158" t="s">
        <v>11</v>
      </c>
      <c r="AA3" s="159" t="s">
        <v>14</v>
      </c>
      <c r="AB3" s="39"/>
      <c r="AC3" s="23"/>
      <c r="AD3" s="40"/>
      <c r="AE3" s="40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1"/>
      <c r="AX3" s="42"/>
      <c r="AY3" s="42"/>
      <c r="AZ3" s="42"/>
      <c r="BA3" s="42"/>
      <c r="BB3" s="40"/>
      <c r="BC3" s="42"/>
      <c r="BD3" s="42"/>
      <c r="BE3" s="42"/>
      <c r="BF3" s="42"/>
      <c r="BG3" s="42"/>
    </row>
    <row r="4" spans="1:59" s="32" customFormat="1" x14ac:dyDescent="0.2">
      <c r="A4" s="35"/>
      <c r="B4" s="36"/>
      <c r="C4" s="43"/>
      <c r="D4" s="44"/>
      <c r="E4" s="45"/>
      <c r="F4" s="30"/>
      <c r="G4" s="31"/>
      <c r="L4" s="46"/>
      <c r="M4" s="2"/>
      <c r="AB4" s="47"/>
      <c r="AC4" s="23"/>
      <c r="AD4" s="40"/>
      <c r="AE4" s="40"/>
      <c r="AF4" s="41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1"/>
      <c r="AX4" s="42"/>
      <c r="AY4" s="42"/>
      <c r="AZ4" s="42"/>
      <c r="BA4" s="42"/>
      <c r="BB4" s="40"/>
      <c r="BC4" s="42"/>
      <c r="BD4" s="42"/>
      <c r="BE4" s="42"/>
      <c r="BF4" s="42"/>
      <c r="BG4" s="42"/>
    </row>
    <row r="5" spans="1:59" s="32" customFormat="1" ht="15" x14ac:dyDescent="0.2">
      <c r="A5" s="133" t="s">
        <v>45</v>
      </c>
      <c r="C5" s="35"/>
      <c r="D5" s="35"/>
      <c r="E5" s="35"/>
      <c r="F5" s="35"/>
      <c r="G5" s="35"/>
      <c r="I5" s="164" t="s">
        <v>27</v>
      </c>
      <c r="L5" s="48"/>
      <c r="M5" s="48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V5" s="41"/>
      <c r="BA5" s="51"/>
    </row>
    <row r="6" spans="1:59" s="32" customFormat="1" x14ac:dyDescent="0.2">
      <c r="A6" s="52"/>
      <c r="B6" s="41"/>
      <c r="C6" s="41"/>
      <c r="D6" s="41"/>
      <c r="E6" s="41"/>
      <c r="F6" s="41"/>
      <c r="G6" s="41"/>
      <c r="L6" s="48"/>
      <c r="M6" s="53"/>
      <c r="N6" s="50"/>
      <c r="O6" s="50"/>
      <c r="P6" s="50"/>
      <c r="Q6" s="50"/>
      <c r="R6" s="50"/>
      <c r="S6" s="50"/>
      <c r="T6" s="50"/>
      <c r="U6" s="54"/>
      <c r="V6" s="54"/>
      <c r="W6" s="54"/>
      <c r="X6" s="54"/>
      <c r="Y6" s="54"/>
      <c r="Z6" s="54"/>
      <c r="AA6" s="54"/>
      <c r="AB6" s="55"/>
      <c r="AV6" s="41"/>
      <c r="BA6" s="51"/>
    </row>
    <row r="7" spans="1:59" s="32" customFormat="1" x14ac:dyDescent="0.2">
      <c r="A7" s="56"/>
      <c r="B7" s="56"/>
      <c r="C7" s="57"/>
      <c r="D7" s="57"/>
      <c r="E7" s="58"/>
      <c r="F7" s="59"/>
      <c r="G7" s="56"/>
      <c r="L7" s="53"/>
      <c r="M7" s="53"/>
      <c r="N7" s="50"/>
      <c r="O7" s="50"/>
      <c r="P7" s="50"/>
      <c r="Q7" s="50"/>
      <c r="R7" s="50"/>
      <c r="S7" s="50"/>
      <c r="T7" s="50"/>
      <c r="U7" s="60"/>
      <c r="V7" s="60"/>
      <c r="W7" s="60"/>
      <c r="X7" s="60"/>
      <c r="Y7" s="60"/>
      <c r="Z7" s="60"/>
      <c r="AA7" s="60"/>
      <c r="AB7" s="61"/>
      <c r="AV7" s="41"/>
      <c r="BA7" s="51"/>
    </row>
    <row r="8" spans="1:59" s="32" customFormat="1" x14ac:dyDescent="0.2">
      <c r="A8" s="56"/>
      <c r="B8" s="56"/>
      <c r="C8" s="58"/>
      <c r="D8" s="57"/>
      <c r="E8" s="58"/>
      <c r="F8" s="57"/>
      <c r="G8" s="56"/>
      <c r="L8" s="53"/>
      <c r="M8" s="53"/>
      <c r="N8" s="60"/>
      <c r="O8" s="50"/>
      <c r="P8" s="50"/>
      <c r="Q8" s="50"/>
      <c r="R8" s="50"/>
      <c r="S8" s="50"/>
      <c r="T8" s="50"/>
      <c r="U8" s="62"/>
      <c r="V8" s="62"/>
      <c r="W8" s="62"/>
      <c r="X8" s="62"/>
      <c r="Y8" s="62"/>
      <c r="Z8" s="62"/>
      <c r="AA8" s="62"/>
      <c r="AB8" s="61"/>
      <c r="AV8" s="41"/>
      <c r="BA8" s="51"/>
    </row>
    <row r="9" spans="1:59" s="32" customFormat="1" x14ac:dyDescent="0.2">
      <c r="A9" s="56"/>
      <c r="B9" s="56"/>
      <c r="C9" s="56"/>
      <c r="D9" s="56"/>
      <c r="E9" s="56"/>
      <c r="F9" s="56"/>
      <c r="G9" s="56"/>
      <c r="L9" s="53"/>
      <c r="M9" s="53"/>
      <c r="N9" s="60"/>
      <c r="O9" s="50"/>
      <c r="P9" s="50"/>
      <c r="Q9" s="50"/>
      <c r="R9" s="50"/>
      <c r="S9" s="50"/>
      <c r="T9" s="50"/>
      <c r="U9" s="60"/>
      <c r="V9" s="60"/>
      <c r="W9" s="60"/>
      <c r="X9" s="60"/>
      <c r="Y9" s="60"/>
      <c r="Z9" s="60"/>
      <c r="AA9" s="60"/>
      <c r="AB9" s="61"/>
      <c r="AV9" s="41"/>
      <c r="BA9" s="51"/>
    </row>
    <row r="10" spans="1:59" s="32" customFormat="1" x14ac:dyDescent="0.2">
      <c r="A10" s="56"/>
      <c r="B10" s="56"/>
      <c r="C10" s="56"/>
      <c r="D10" s="56"/>
      <c r="E10" s="56"/>
      <c r="F10" s="56"/>
      <c r="G10" s="56"/>
      <c r="L10" s="48"/>
      <c r="M10" s="48"/>
      <c r="N10" s="63"/>
      <c r="O10" s="50"/>
      <c r="P10" s="50"/>
      <c r="Q10" s="50"/>
      <c r="R10" s="50"/>
      <c r="S10" s="50"/>
      <c r="T10" s="50"/>
      <c r="U10" s="62"/>
      <c r="V10" s="62"/>
      <c r="W10" s="62"/>
      <c r="X10" s="62"/>
      <c r="Y10" s="62"/>
      <c r="Z10" s="62"/>
      <c r="AA10" s="62"/>
      <c r="AB10" s="51"/>
      <c r="AE10" s="64"/>
      <c r="AF10" s="65"/>
      <c r="AV10" s="41"/>
      <c r="BA10" s="51"/>
    </row>
    <row r="11" spans="1:59" s="19" customFormat="1" x14ac:dyDescent="0.2">
      <c r="A11" s="56"/>
      <c r="B11" s="56"/>
      <c r="C11" s="56"/>
      <c r="D11" s="56"/>
      <c r="E11" s="56"/>
      <c r="F11" s="56"/>
      <c r="G11" s="56"/>
      <c r="I11" s="66" t="b">
        <v>1</v>
      </c>
      <c r="L11" s="138"/>
      <c r="M11" s="48"/>
      <c r="N11" s="63"/>
      <c r="O11" s="50"/>
      <c r="P11" s="50"/>
      <c r="Q11" s="50"/>
      <c r="R11" s="50"/>
      <c r="S11" s="50"/>
      <c r="T11" s="50"/>
      <c r="U11" s="62"/>
      <c r="V11" s="62"/>
      <c r="W11" s="62"/>
      <c r="X11" s="62"/>
      <c r="Y11" s="62"/>
      <c r="Z11" s="62"/>
      <c r="AA11" s="62"/>
      <c r="AB11" s="51"/>
      <c r="AE11" s="64"/>
      <c r="AF11" s="65"/>
      <c r="AG11" s="61"/>
      <c r="AV11" s="67"/>
      <c r="BA11" s="68"/>
    </row>
    <row r="12" spans="1:59" s="19" customFormat="1" x14ac:dyDescent="0.2">
      <c r="A12" s="56"/>
      <c r="B12" s="56"/>
      <c r="C12" s="56"/>
      <c r="D12" s="56"/>
      <c r="E12" s="56"/>
      <c r="F12" s="56"/>
      <c r="G12" s="56"/>
      <c r="L12" s="48"/>
      <c r="M12" s="69"/>
      <c r="N12" s="50"/>
      <c r="O12" s="50"/>
      <c r="P12" s="50"/>
      <c r="Q12" s="50"/>
      <c r="R12" s="50"/>
      <c r="S12" s="49"/>
      <c r="T12" s="49"/>
      <c r="U12" s="70"/>
      <c r="V12" s="70"/>
      <c r="W12" s="70"/>
      <c r="X12" s="70"/>
      <c r="Y12" s="70"/>
      <c r="Z12" s="70"/>
      <c r="AA12" s="70"/>
      <c r="AB12" s="3"/>
      <c r="AC12" s="4"/>
      <c r="AE12" s="47"/>
      <c r="AF12" s="61"/>
      <c r="AG12" s="61"/>
      <c r="AV12" s="67"/>
      <c r="BA12" s="68"/>
    </row>
    <row r="13" spans="1:59" s="32" customFormat="1" x14ac:dyDescent="0.2">
      <c r="A13" s="56"/>
      <c r="B13" s="56"/>
      <c r="C13" s="56"/>
      <c r="D13" s="56"/>
      <c r="E13" s="56"/>
      <c r="F13" s="56"/>
      <c r="G13" s="56"/>
      <c r="L13" s="48"/>
      <c r="M13" s="50"/>
      <c r="N13" s="50"/>
      <c r="O13" s="50"/>
      <c r="P13" s="50"/>
      <c r="Q13" s="50"/>
      <c r="R13" s="50"/>
      <c r="S13" s="49"/>
      <c r="T13" s="49"/>
      <c r="U13" s="71"/>
      <c r="V13" s="71"/>
      <c r="W13" s="71"/>
      <c r="X13" s="71"/>
      <c r="Y13" s="71"/>
      <c r="Z13" s="71"/>
      <c r="AA13" s="71"/>
      <c r="AB13" s="5"/>
      <c r="AC13" s="4"/>
      <c r="AD13" s="19"/>
      <c r="AE13" s="72"/>
      <c r="AF13" s="19"/>
      <c r="AG13" s="19"/>
      <c r="AV13" s="41"/>
      <c r="BA13" s="51"/>
    </row>
    <row r="14" spans="1:59" s="32" customFormat="1" x14ac:dyDescent="0.2">
      <c r="A14" s="56"/>
      <c r="B14" s="56"/>
      <c r="C14" s="56"/>
      <c r="D14" s="56"/>
      <c r="E14" s="56"/>
      <c r="F14" s="56"/>
      <c r="G14" s="56"/>
      <c r="L14" s="53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"/>
      <c r="AC14" s="4"/>
      <c r="AD14" s="19"/>
      <c r="AE14" s="19"/>
      <c r="AF14" s="19"/>
      <c r="AG14" s="19"/>
      <c r="AV14" s="41"/>
      <c r="BA14" s="51"/>
    </row>
    <row r="15" spans="1:59" s="32" customFormat="1" x14ac:dyDescent="0.2">
      <c r="A15" s="58"/>
      <c r="B15" s="58"/>
      <c r="C15" s="58"/>
      <c r="D15" s="58"/>
      <c r="E15" s="58"/>
      <c r="F15" s="58"/>
      <c r="G15" s="58"/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73"/>
      <c r="AG15" s="19"/>
      <c r="AV15" s="41"/>
      <c r="BA15" s="51"/>
    </row>
    <row r="16" spans="1:59" s="32" customFormat="1" ht="15" x14ac:dyDescent="0.25">
      <c r="A16" s="56"/>
      <c r="B16" s="56"/>
      <c r="C16" s="56"/>
      <c r="D16" s="56"/>
      <c r="E16" s="56"/>
      <c r="F16" s="56"/>
      <c r="G16" s="56"/>
      <c r="L16" s="166" t="s">
        <v>47</v>
      </c>
      <c r="M16" s="74"/>
      <c r="N16" s="74"/>
      <c r="O16" s="74"/>
      <c r="P16" s="74"/>
      <c r="Q16" s="74"/>
      <c r="R16" s="74"/>
      <c r="S16" s="74"/>
      <c r="T16" s="74"/>
      <c r="U16" s="155" t="s">
        <v>7</v>
      </c>
      <c r="V16" s="156" t="s">
        <v>9</v>
      </c>
      <c r="W16" s="157" t="s">
        <v>12</v>
      </c>
      <c r="X16" s="156" t="s">
        <v>10</v>
      </c>
      <c r="Y16" s="157" t="s">
        <v>13</v>
      </c>
      <c r="Z16" s="156" t="s">
        <v>11</v>
      </c>
      <c r="AA16" s="157" t="s">
        <v>14</v>
      </c>
      <c r="AB16" s="7"/>
      <c r="AC16" s="6"/>
      <c r="AE16" s="75"/>
      <c r="AG16" s="19"/>
      <c r="AV16" s="41"/>
      <c r="BA16" s="51"/>
    </row>
    <row r="17" spans="1:53" s="32" customFormat="1" ht="13.8" x14ac:dyDescent="0.25">
      <c r="A17" s="181" t="s">
        <v>48</v>
      </c>
      <c r="B17" s="181" t="s">
        <v>22</v>
      </c>
      <c r="C17" s="181"/>
      <c r="D17" s="182"/>
      <c r="E17" s="56"/>
      <c r="F17" s="56"/>
      <c r="G17" s="56"/>
      <c r="L17" s="74"/>
      <c r="M17" s="74" t="s">
        <v>18</v>
      </c>
      <c r="N17" s="76" t="s">
        <v>28</v>
      </c>
      <c r="O17" s="74"/>
      <c r="P17" s="74"/>
      <c r="Q17" s="74"/>
      <c r="R17" s="74"/>
      <c r="S17" s="74"/>
      <c r="T17" s="74"/>
      <c r="U17" s="74"/>
      <c r="V17" s="13" t="str">
        <f>IF(ISNUMBER(V13),V13-($P$14*V12+$P$13),"")</f>
        <v/>
      </c>
      <c r="W17" s="13" t="str">
        <f t="shared" ref="W17:AA17" si="0">IF(ISNUMBER(W13),W13-($P$14*W12+$P$13),"")</f>
        <v/>
      </c>
      <c r="X17" s="13" t="str">
        <f t="shared" si="0"/>
        <v/>
      </c>
      <c r="Y17" s="13" t="str">
        <f t="shared" si="0"/>
        <v/>
      </c>
      <c r="Z17" s="13" t="str">
        <f t="shared" si="0"/>
        <v/>
      </c>
      <c r="AA17" s="13" t="str">
        <f t="shared" si="0"/>
        <v/>
      </c>
      <c r="AB17" s="8"/>
      <c r="AC17" s="9"/>
      <c r="AE17" s="77"/>
      <c r="AV17" s="41"/>
      <c r="BA17" s="51"/>
    </row>
    <row r="18" spans="1:53" s="32" customFormat="1" ht="13.8" x14ac:dyDescent="0.2">
      <c r="A18" s="183" t="s">
        <v>49</v>
      </c>
      <c r="B18" s="183" t="s">
        <v>55</v>
      </c>
      <c r="C18" s="160"/>
      <c r="D18" s="182"/>
      <c r="E18" s="56"/>
      <c r="F18" s="58"/>
      <c r="G18" s="56"/>
      <c r="L18" s="78"/>
      <c r="M18" s="74" t="s">
        <v>19</v>
      </c>
      <c r="N18" s="76" t="s">
        <v>28</v>
      </c>
      <c r="O18" s="74"/>
      <c r="P18" s="74"/>
      <c r="Q18" s="74"/>
      <c r="R18" s="74"/>
      <c r="S18" s="74"/>
      <c r="T18" s="74"/>
      <c r="U18" s="74"/>
      <c r="V18" s="13" t="e">
        <f>V17-$AA$17</f>
        <v>#VALUE!</v>
      </c>
      <c r="W18" s="13" t="e">
        <f t="shared" ref="W18:AA18" si="1">W17-$AA$17</f>
        <v>#VALUE!</v>
      </c>
      <c r="X18" s="13" t="e">
        <f t="shared" si="1"/>
        <v>#VALUE!</v>
      </c>
      <c r="Y18" s="13" t="e">
        <f t="shared" si="1"/>
        <v>#VALUE!</v>
      </c>
      <c r="Z18" s="13" t="e">
        <f t="shared" si="1"/>
        <v>#VALUE!</v>
      </c>
      <c r="AA18" s="13" t="e">
        <f t="shared" si="1"/>
        <v>#VALUE!</v>
      </c>
      <c r="AB18" s="8"/>
      <c r="AC18" s="10"/>
      <c r="AD18" s="79"/>
      <c r="AH18" s="79"/>
      <c r="AI18" s="79"/>
      <c r="AV18" s="41"/>
      <c r="BA18" s="51"/>
    </row>
    <row r="19" spans="1:53" s="32" customFormat="1" x14ac:dyDescent="0.2">
      <c r="A19" s="184" t="s">
        <v>50</v>
      </c>
      <c r="B19" s="185" t="s">
        <v>56</v>
      </c>
      <c r="C19" s="182"/>
      <c r="D19" s="160"/>
      <c r="E19" s="56"/>
      <c r="F19" s="58"/>
      <c r="G19" s="56"/>
      <c r="L19" s="74"/>
      <c r="M19" s="80" t="s">
        <v>17</v>
      </c>
      <c r="N19" s="81"/>
      <c r="O19" s="81"/>
      <c r="P19" s="81"/>
      <c r="Q19" s="81"/>
      <c r="R19" s="81"/>
      <c r="S19" s="81"/>
      <c r="T19" s="81"/>
      <c r="U19" s="81"/>
      <c r="V19" s="82" t="e">
        <f>V21/$X$21</f>
        <v>#VALUE!</v>
      </c>
      <c r="W19" s="82" t="e">
        <f t="shared" ref="W19:AA19" si="2">W21/$X$21</f>
        <v>#VALUE!</v>
      </c>
      <c r="X19" s="82" t="e">
        <f t="shared" si="2"/>
        <v>#VALUE!</v>
      </c>
      <c r="Y19" s="82" t="e">
        <f t="shared" si="2"/>
        <v>#VALUE!</v>
      </c>
      <c r="Z19" s="82" t="e">
        <f t="shared" si="2"/>
        <v>#VALUE!</v>
      </c>
      <c r="AA19" s="82" t="e">
        <f t="shared" si="2"/>
        <v>#VALUE!</v>
      </c>
      <c r="AB19" s="11"/>
      <c r="AC19" s="83" t="s">
        <v>20</v>
      </c>
      <c r="AD19" s="84"/>
      <c r="AE19" s="167" t="str">
        <f>X3</f>
        <v>ce2</v>
      </c>
      <c r="AV19" s="41"/>
      <c r="BA19" s="51"/>
    </row>
    <row r="20" spans="1:53" s="32" customFormat="1" x14ac:dyDescent="0.2">
      <c r="A20" s="186" t="s">
        <v>51</v>
      </c>
      <c r="B20" s="187" t="s">
        <v>57</v>
      </c>
      <c r="C20" s="182"/>
      <c r="D20" s="182"/>
      <c r="E20" s="56"/>
      <c r="F20" s="58"/>
      <c r="G20" s="56"/>
      <c r="L20" s="85"/>
      <c r="M20" s="80" t="s">
        <v>74</v>
      </c>
      <c r="N20" s="81"/>
      <c r="O20" s="81"/>
      <c r="P20" s="81"/>
      <c r="Q20" s="81"/>
      <c r="R20" s="81"/>
      <c r="S20" s="81"/>
      <c r="T20" s="81"/>
      <c r="U20" s="81"/>
      <c r="V20" s="82" t="e">
        <f>V22/$X$22</f>
        <v>#VALUE!</v>
      </c>
      <c r="W20" s="82" t="e">
        <f t="shared" ref="W20:AA20" si="3">W22/$X$22</f>
        <v>#VALUE!</v>
      </c>
      <c r="X20" s="82" t="e">
        <f t="shared" si="3"/>
        <v>#VALUE!</v>
      </c>
      <c r="Y20" s="82" t="e">
        <f t="shared" si="3"/>
        <v>#VALUE!</v>
      </c>
      <c r="Z20" s="82" t="e">
        <f t="shared" si="3"/>
        <v>#VALUE!</v>
      </c>
      <c r="AA20" s="82" t="e">
        <f t="shared" si="3"/>
        <v>#VALUE!</v>
      </c>
      <c r="AB20" s="11"/>
      <c r="AC20" s="83" t="s">
        <v>21</v>
      </c>
      <c r="AD20" s="84"/>
      <c r="AE20" s="167" t="str">
        <f>AA16</f>
        <v>ce3_anoxia</v>
      </c>
      <c r="AV20" s="41"/>
      <c r="BA20" s="51"/>
    </row>
    <row r="21" spans="1:53" s="32" customFormat="1" ht="15" x14ac:dyDescent="0.3">
      <c r="A21" s="188" t="s">
        <v>58</v>
      </c>
      <c r="B21" s="189" t="s">
        <v>23</v>
      </c>
      <c r="C21" s="160"/>
      <c r="D21" s="182"/>
      <c r="E21" s="56"/>
      <c r="F21" s="56"/>
      <c r="G21" s="56"/>
      <c r="L21" s="85"/>
      <c r="M21" s="86" t="s">
        <v>40</v>
      </c>
      <c r="N21" s="87" t="s">
        <v>41</v>
      </c>
      <c r="O21" s="74"/>
      <c r="P21" s="74"/>
      <c r="Q21" s="74"/>
      <c r="R21" s="74"/>
      <c r="S21" s="74"/>
      <c r="T21" s="74"/>
      <c r="U21" s="88"/>
      <c r="V21" s="89" t="str">
        <f t="shared" ref="V21:AA21" si="4">IF(ISNUMBER(V17),IF(Titrvol20=TRUE,IF(UnknownS20=FALSE,V17/V23,V17/V23/$M$12),IF(UnknownS20=FALSE,V17,V17/$M$12)),"")</f>
        <v/>
      </c>
      <c r="W21" s="89" t="str">
        <f t="shared" si="4"/>
        <v/>
      </c>
      <c r="X21" s="89" t="str">
        <f t="shared" si="4"/>
        <v/>
      </c>
      <c r="Y21" s="89" t="str">
        <f t="shared" si="4"/>
        <v/>
      </c>
      <c r="Z21" s="89" t="str">
        <f t="shared" si="4"/>
        <v/>
      </c>
      <c r="AA21" s="89" t="str">
        <f t="shared" si="4"/>
        <v/>
      </c>
      <c r="AB21" s="12"/>
      <c r="AC21" s="4"/>
      <c r="AD21" s="19"/>
      <c r="AV21" s="41"/>
      <c r="BA21" s="51"/>
    </row>
    <row r="22" spans="1:53" s="32" customFormat="1" ht="15" x14ac:dyDescent="0.3">
      <c r="A22" s="168"/>
      <c r="B22" s="169"/>
      <c r="C22" s="56"/>
      <c r="D22" s="56"/>
      <c r="E22" s="56"/>
      <c r="F22" s="56"/>
      <c r="G22" s="56"/>
      <c r="I22" s="170" t="b">
        <v>1</v>
      </c>
      <c r="L22" s="74"/>
      <c r="M22" s="86" t="s">
        <v>38</v>
      </c>
      <c r="N22" s="87" t="s">
        <v>41</v>
      </c>
      <c r="O22" s="74"/>
      <c r="P22" s="74"/>
      <c r="Q22" s="74"/>
      <c r="R22" s="74"/>
      <c r="S22" s="74"/>
      <c r="T22" s="74"/>
      <c r="U22" s="88"/>
      <c r="V22" s="89" t="e">
        <f>V21-$AA$21</f>
        <v>#VALUE!</v>
      </c>
      <c r="W22" s="89" t="e">
        <f t="shared" ref="W22:AA22" si="5">W21-$AA$21</f>
        <v>#VALUE!</v>
      </c>
      <c r="X22" s="89" t="e">
        <f t="shared" si="5"/>
        <v>#VALUE!</v>
      </c>
      <c r="Y22" s="89" t="e">
        <f t="shared" si="5"/>
        <v>#VALUE!</v>
      </c>
      <c r="Z22" s="89" t="e">
        <f t="shared" si="5"/>
        <v>#VALUE!</v>
      </c>
      <c r="AA22" s="89" t="e">
        <f t="shared" si="5"/>
        <v>#VALUE!</v>
      </c>
      <c r="AB22" s="12"/>
      <c r="AC22" s="4"/>
      <c r="AD22" s="19"/>
      <c r="AE22" s="2"/>
      <c r="AV22" s="41"/>
      <c r="BA22" s="51"/>
    </row>
    <row r="23" spans="1:53" s="32" customFormat="1" x14ac:dyDescent="0.2">
      <c r="A23" s="168"/>
      <c r="B23" s="169"/>
      <c r="C23" s="56"/>
      <c r="D23" s="56"/>
      <c r="E23" s="56"/>
      <c r="F23" s="56"/>
      <c r="G23" s="56"/>
      <c r="L23" s="74"/>
      <c r="M23" s="74" t="s">
        <v>31</v>
      </c>
      <c r="N23" s="74"/>
      <c r="O23" s="74"/>
      <c r="P23" s="74"/>
      <c r="Q23" s="74"/>
      <c r="R23" s="74"/>
      <c r="S23" s="74"/>
      <c r="T23" s="74"/>
      <c r="U23" s="74"/>
      <c r="V23" s="13">
        <f>IF(ISNUMBER(V8),1-(1*V8/1000)/$M$14,1)</f>
        <v>1</v>
      </c>
      <c r="W23" s="13">
        <f>IF(ISNUMBER(W8),V23-(V23*W8/1000)/$M$14,V23)</f>
        <v>1</v>
      </c>
      <c r="X23" s="13">
        <f t="shared" ref="X23:AA23" si="6">IF(ISNUMBER(X8),W23-(W23*X8/1000)/$M$14,W23)</f>
        <v>1</v>
      </c>
      <c r="Y23" s="13">
        <f t="shared" si="6"/>
        <v>1</v>
      </c>
      <c r="Z23" s="13">
        <f t="shared" si="6"/>
        <v>1</v>
      </c>
      <c r="AA23" s="13">
        <f t="shared" si="6"/>
        <v>1</v>
      </c>
      <c r="AB23" s="14"/>
      <c r="AC23" s="4"/>
      <c r="AD23" s="19"/>
      <c r="AE23" s="90"/>
      <c r="AV23" s="41"/>
      <c r="BA23" s="51"/>
    </row>
    <row r="24" spans="1:53" s="32" customFormat="1" x14ac:dyDescent="0.2">
      <c r="A24" s="168"/>
      <c r="B24" s="169"/>
      <c r="C24" s="56"/>
      <c r="D24" s="56"/>
      <c r="E24" s="56"/>
      <c r="F24" s="56"/>
      <c r="G24" s="5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8"/>
      <c r="X24" s="8"/>
      <c r="Y24" s="8"/>
      <c r="Z24" s="8"/>
      <c r="AA24" s="8"/>
      <c r="AB24" s="14"/>
      <c r="AC24" s="4"/>
      <c r="AD24" s="19"/>
      <c r="AE24" s="90"/>
      <c r="AV24" s="41"/>
      <c r="BA24" s="51"/>
    </row>
    <row r="25" spans="1:53" s="32" customFormat="1" x14ac:dyDescent="0.2">
      <c r="A25" s="168"/>
      <c r="B25" s="169"/>
      <c r="C25" s="56"/>
      <c r="D25" s="56"/>
      <c r="E25" s="56"/>
      <c r="F25" s="56"/>
      <c r="G25" s="56"/>
      <c r="L25" s="6"/>
      <c r="M25" s="136"/>
      <c r="N25" s="6"/>
      <c r="O25" s="6"/>
      <c r="P25" s="6"/>
      <c r="Q25" s="6"/>
      <c r="R25" s="6"/>
      <c r="S25" s="6"/>
      <c r="T25" s="6"/>
      <c r="U25" s="15"/>
      <c r="V25" s="15"/>
      <c r="W25" s="15"/>
      <c r="X25" s="15"/>
      <c r="Y25" s="15"/>
      <c r="Z25" s="15"/>
      <c r="AA25" s="15"/>
      <c r="AB25" s="15"/>
      <c r="AC25" s="4"/>
      <c r="AD25" s="19"/>
      <c r="AE25" s="91"/>
      <c r="AV25" s="41"/>
      <c r="BA25" s="51"/>
    </row>
    <row r="26" spans="1:53" s="32" customFormat="1" ht="15" x14ac:dyDescent="0.2">
      <c r="A26" s="21"/>
      <c r="B26" s="21"/>
      <c r="C26" s="41"/>
      <c r="D26" s="22"/>
      <c r="E26" s="22"/>
      <c r="F26" s="22"/>
      <c r="G26" s="22"/>
      <c r="L26" s="171" t="s">
        <v>52</v>
      </c>
      <c r="M26" s="141"/>
      <c r="N26" s="152"/>
      <c r="O26" s="141"/>
      <c r="P26" s="141"/>
      <c r="Q26" s="141"/>
      <c r="R26" s="141"/>
      <c r="S26" s="141"/>
      <c r="T26" s="141"/>
      <c r="U26" s="155" t="s">
        <v>7</v>
      </c>
      <c r="V26" s="156" t="s">
        <v>9</v>
      </c>
      <c r="W26" s="157" t="s">
        <v>12</v>
      </c>
      <c r="X26" s="156" t="s">
        <v>10</v>
      </c>
      <c r="Y26" s="157" t="s">
        <v>13</v>
      </c>
      <c r="Z26" s="156" t="s">
        <v>11</v>
      </c>
      <c r="AA26" s="157" t="s">
        <v>14</v>
      </c>
      <c r="AB26" s="6"/>
      <c r="AC26" s="19"/>
      <c r="AD26" s="19"/>
      <c r="AE26" s="92"/>
      <c r="AV26" s="41"/>
      <c r="BA26" s="51"/>
    </row>
    <row r="27" spans="1:53" s="32" customFormat="1" x14ac:dyDescent="0.2">
      <c r="A27" s="21"/>
      <c r="B27" s="36"/>
      <c r="C27" s="93"/>
      <c r="D27" s="94"/>
      <c r="E27" s="95"/>
      <c r="F27" s="96"/>
      <c r="G27" s="94"/>
      <c r="L27" s="139"/>
      <c r="M27" s="141"/>
      <c r="N27" s="14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47"/>
      <c r="AC27" s="19"/>
      <c r="AD27" s="19"/>
      <c r="AE27" s="2"/>
      <c r="AV27" s="41"/>
      <c r="BA27" s="51"/>
    </row>
    <row r="28" spans="1:53" s="32" customFormat="1" x14ac:dyDescent="0.2">
      <c r="A28" s="25"/>
      <c r="B28" s="169"/>
      <c r="C28" s="56"/>
      <c r="D28" s="56"/>
      <c r="E28" s="56"/>
      <c r="F28" s="56"/>
      <c r="G28" s="56"/>
      <c r="L28" s="141"/>
      <c r="M28" s="142"/>
      <c r="N28" s="141"/>
      <c r="O28" s="141"/>
      <c r="P28" s="141"/>
      <c r="Q28" s="141"/>
      <c r="R28" s="141"/>
      <c r="S28" s="141"/>
      <c r="T28" s="141"/>
      <c r="U28" s="143"/>
      <c r="V28" s="144"/>
      <c r="W28" s="145"/>
      <c r="X28" s="144"/>
      <c r="Y28" s="145"/>
      <c r="Z28" s="144"/>
      <c r="AA28" s="145"/>
      <c r="AB28" s="97"/>
      <c r="AC28" s="19"/>
      <c r="AD28" s="19"/>
      <c r="AV28" s="41"/>
      <c r="BA28" s="51"/>
    </row>
    <row r="29" spans="1:53" s="32" customFormat="1" ht="15" x14ac:dyDescent="0.3">
      <c r="A29" s="134" t="s">
        <v>35</v>
      </c>
      <c r="B29" s="169"/>
      <c r="C29" s="56"/>
      <c r="D29" s="56"/>
      <c r="E29" s="56"/>
      <c r="F29" s="56"/>
      <c r="G29" s="56"/>
      <c r="L29" s="141"/>
      <c r="M29" s="146" t="s">
        <v>37</v>
      </c>
      <c r="N29" s="143" t="s">
        <v>28</v>
      </c>
      <c r="O29" s="172"/>
      <c r="P29" s="172"/>
      <c r="Q29" s="172"/>
      <c r="R29" s="172"/>
      <c r="S29" s="172"/>
      <c r="T29" s="172"/>
      <c r="U29" s="147"/>
      <c r="V29" s="148" t="e">
        <f>V58</f>
        <v>#DIV/0!</v>
      </c>
      <c r="W29" s="149" t="e">
        <f t="shared" ref="W29:AA29" si="7">W58</f>
        <v>#DIV/0!</v>
      </c>
      <c r="X29" s="148" t="e">
        <f t="shared" si="7"/>
        <v>#DIV/0!</v>
      </c>
      <c r="Y29" s="149" t="e">
        <f t="shared" si="7"/>
        <v>#DIV/0!</v>
      </c>
      <c r="Z29" s="148" t="e">
        <f t="shared" si="7"/>
        <v>#DIV/0!</v>
      </c>
      <c r="AA29" s="149" t="e">
        <f t="shared" si="7"/>
        <v>#DIV/0!</v>
      </c>
      <c r="AB29" s="97"/>
      <c r="AC29" s="19"/>
      <c r="AD29" s="19"/>
      <c r="AV29" s="41"/>
      <c r="BA29" s="51"/>
    </row>
    <row r="30" spans="1:53" s="32" customFormat="1" ht="15" x14ac:dyDescent="0.3">
      <c r="A30" s="52"/>
      <c r="B30" s="169"/>
      <c r="C30" s="56"/>
      <c r="D30" s="56"/>
      <c r="E30" s="56"/>
      <c r="F30" s="56"/>
      <c r="G30" s="56"/>
      <c r="L30" s="141"/>
      <c r="M30" s="146" t="s">
        <v>36</v>
      </c>
      <c r="N30" s="147" t="s">
        <v>42</v>
      </c>
      <c r="O30" s="172"/>
      <c r="P30" s="172"/>
      <c r="Q30" s="172"/>
      <c r="R30" s="172"/>
      <c r="S30" s="172"/>
      <c r="T30" s="172"/>
      <c r="U30" s="172"/>
      <c r="V30" s="148" t="str">
        <f t="shared" ref="V30" si="8">V62</f>
        <v/>
      </c>
      <c r="W30" s="149" t="str">
        <f>W62</f>
        <v/>
      </c>
      <c r="X30" s="148" t="str">
        <f>X62</f>
        <v/>
      </c>
      <c r="Y30" s="149" t="str">
        <f t="shared" ref="Y30:AA30" si="9">Y62</f>
        <v/>
      </c>
      <c r="Z30" s="148" t="str">
        <f t="shared" si="9"/>
        <v/>
      </c>
      <c r="AA30" s="149" t="str">
        <f t="shared" si="9"/>
        <v/>
      </c>
      <c r="AB30" s="97"/>
      <c r="AC30" s="19"/>
      <c r="AD30" s="19"/>
      <c r="AI30" s="61"/>
      <c r="AM30" s="61"/>
      <c r="AV30" s="41"/>
      <c r="BA30" s="51"/>
    </row>
    <row r="31" spans="1:53" s="32" customFormat="1" ht="15" x14ac:dyDescent="0.2">
      <c r="A31" s="98"/>
      <c r="B31" s="169"/>
      <c r="C31" s="56"/>
      <c r="D31" s="56"/>
      <c r="E31" s="56"/>
      <c r="F31" s="56"/>
      <c r="G31" s="56"/>
      <c r="L31" s="141"/>
      <c r="M31" s="146"/>
      <c r="N31" s="147"/>
      <c r="O31" s="172"/>
      <c r="P31" s="172"/>
      <c r="Q31" s="172"/>
      <c r="R31" s="172"/>
      <c r="S31" s="172"/>
      <c r="T31" s="172"/>
      <c r="U31" s="172"/>
      <c r="V31" s="148"/>
      <c r="W31" s="149"/>
      <c r="X31" s="148"/>
      <c r="Y31" s="149"/>
      <c r="Z31" s="148"/>
      <c r="AA31" s="149"/>
      <c r="AB31" s="99" t="s">
        <v>44</v>
      </c>
      <c r="AC31" s="19"/>
      <c r="AD31" s="19"/>
      <c r="AI31" s="61"/>
      <c r="AM31" s="61"/>
      <c r="AV31" s="41"/>
      <c r="BA31" s="51"/>
    </row>
    <row r="32" spans="1:53" s="32" customFormat="1" ht="15" x14ac:dyDescent="0.3">
      <c r="A32" s="168"/>
      <c r="B32" s="169"/>
      <c r="C32" s="56"/>
      <c r="D32" s="56"/>
      <c r="E32" s="56"/>
      <c r="F32" s="56"/>
      <c r="G32" s="56"/>
      <c r="L32" s="141"/>
      <c r="M32" s="146" t="s">
        <v>43</v>
      </c>
      <c r="N32" s="147" t="s">
        <v>1</v>
      </c>
      <c r="O32" s="172"/>
      <c r="P32" s="172"/>
      <c r="Q32" s="172"/>
      <c r="R32" s="172"/>
      <c r="S32" s="172"/>
      <c r="T32" s="172"/>
      <c r="U32" s="147"/>
      <c r="V32" s="150" t="e">
        <f>V30/V21</f>
        <v>#VALUE!</v>
      </c>
      <c r="W32" s="151" t="e">
        <f t="shared" ref="W32:AA32" si="10">W30/W21</f>
        <v>#VALUE!</v>
      </c>
      <c r="X32" s="150" t="e">
        <f t="shared" si="10"/>
        <v>#VALUE!</v>
      </c>
      <c r="Y32" s="151" t="e">
        <f t="shared" si="10"/>
        <v>#VALUE!</v>
      </c>
      <c r="Z32" s="150" t="e">
        <f t="shared" si="10"/>
        <v>#VALUE!</v>
      </c>
      <c r="AA32" s="151" t="e">
        <f t="shared" si="10"/>
        <v>#VALUE!</v>
      </c>
      <c r="AB32" s="97"/>
      <c r="AC32" s="19"/>
      <c r="AD32" s="19"/>
      <c r="AI32" s="61"/>
      <c r="AM32" s="61"/>
      <c r="AV32" s="41"/>
      <c r="BA32" s="51"/>
    </row>
    <row r="33" spans="1:53" s="32" customFormat="1" x14ac:dyDescent="0.2">
      <c r="A33" s="168"/>
      <c r="B33" s="169"/>
      <c r="C33" s="56"/>
      <c r="D33" s="56"/>
      <c r="E33" s="56"/>
      <c r="F33" s="56"/>
      <c r="G33" s="56"/>
      <c r="M33" s="6"/>
      <c r="AC33" s="19"/>
      <c r="AD33" s="19"/>
      <c r="AE33" s="2"/>
      <c r="AM33" s="19"/>
      <c r="AV33" s="41"/>
      <c r="BA33" s="51"/>
    </row>
    <row r="34" spans="1:53" s="32" customFormat="1" ht="15" x14ac:dyDescent="0.2">
      <c r="A34" s="168"/>
      <c r="B34" s="169"/>
      <c r="C34" s="56"/>
      <c r="D34" s="56"/>
      <c r="E34" s="56"/>
      <c r="F34" s="56"/>
      <c r="G34" s="56"/>
      <c r="L34" s="165" t="s">
        <v>53</v>
      </c>
      <c r="M34" s="18"/>
      <c r="N34" s="18"/>
      <c r="U34" s="18"/>
      <c r="V34" s="18"/>
      <c r="W34" s="18"/>
      <c r="X34" s="18"/>
      <c r="Y34" s="18"/>
      <c r="Z34" s="18"/>
      <c r="AA34" s="18"/>
      <c r="AC34" s="19"/>
      <c r="AD34" s="19"/>
      <c r="AE34" s="90"/>
      <c r="AM34" s="100"/>
      <c r="AV34" s="41"/>
      <c r="BA34" s="51"/>
    </row>
    <row r="35" spans="1:53" s="32" customFormat="1" x14ac:dyDescent="0.2">
      <c r="A35" s="168"/>
      <c r="B35" s="169"/>
      <c r="C35" s="56"/>
      <c r="D35" s="56"/>
      <c r="E35" s="56"/>
      <c r="F35" s="56"/>
      <c r="G35" s="56"/>
      <c r="M35" s="18"/>
      <c r="N35" s="18"/>
      <c r="U35" s="18" t="s">
        <v>6</v>
      </c>
      <c r="V35" s="18"/>
      <c r="W35" s="18"/>
      <c r="X35" s="18"/>
      <c r="Y35" s="18"/>
      <c r="Z35" s="18"/>
      <c r="AA35" s="18"/>
      <c r="AC35" s="19"/>
      <c r="AD35" s="19"/>
      <c r="AE35" s="90"/>
      <c r="AM35" s="100"/>
      <c r="AV35" s="41"/>
      <c r="BA35" s="51"/>
    </row>
    <row r="36" spans="1:53" s="32" customFormat="1" x14ac:dyDescent="0.2">
      <c r="A36" s="168"/>
      <c r="B36" s="169"/>
      <c r="C36" s="56"/>
      <c r="D36" s="56"/>
      <c r="E36" s="56"/>
      <c r="F36" s="56"/>
      <c r="G36" s="56"/>
      <c r="U36" s="18" t="s">
        <v>2</v>
      </c>
      <c r="V36" s="18" t="s">
        <v>3</v>
      </c>
      <c r="W36" s="18">
        <v>2</v>
      </c>
      <c r="X36" s="18">
        <v>3</v>
      </c>
      <c r="Y36" s="18">
        <v>4</v>
      </c>
      <c r="Z36" s="18">
        <v>5</v>
      </c>
      <c r="AA36" s="18">
        <v>6</v>
      </c>
      <c r="AB36" s="18"/>
      <c r="AC36" s="19"/>
      <c r="AD36" s="19"/>
      <c r="AE36" s="91"/>
      <c r="AM36" s="19"/>
      <c r="AV36" s="41"/>
      <c r="BA36" s="51"/>
    </row>
    <row r="37" spans="1:53" s="32" customFormat="1" ht="15" x14ac:dyDescent="0.3">
      <c r="A37" s="168"/>
      <c r="B37" s="169"/>
      <c r="C37" s="56"/>
      <c r="D37" s="56"/>
      <c r="E37" s="56"/>
      <c r="F37" s="56"/>
      <c r="G37" s="56"/>
      <c r="L37" s="137" t="s">
        <v>24</v>
      </c>
      <c r="M37" s="137"/>
      <c r="N37" s="137"/>
      <c r="O37" s="69"/>
      <c r="P37" s="69"/>
      <c r="Q37" s="69"/>
      <c r="R37" s="69"/>
      <c r="S37" s="69"/>
      <c r="T37" s="69"/>
      <c r="U37" s="46"/>
      <c r="V37" s="46"/>
      <c r="W37" s="46"/>
      <c r="X37" s="46"/>
      <c r="Y37" s="46"/>
      <c r="Z37" s="46"/>
      <c r="AA37" s="46"/>
      <c r="AB37" s="38"/>
      <c r="AC37" s="33" t="s">
        <v>8</v>
      </c>
      <c r="AD37" s="33"/>
      <c r="AE37" s="38"/>
      <c r="AF37" s="33"/>
      <c r="AG37" s="33"/>
      <c r="AV37" s="41"/>
      <c r="BA37" s="51"/>
    </row>
    <row r="38" spans="1:53" s="32" customFormat="1" x14ac:dyDescent="0.2">
      <c r="A38" s="168"/>
      <c r="B38" s="169"/>
      <c r="C38" s="56"/>
      <c r="D38" s="56"/>
      <c r="E38" s="56"/>
      <c r="F38" s="56"/>
      <c r="G38" s="56"/>
      <c r="W38" s="18"/>
      <c r="X38" s="18"/>
      <c r="Y38" s="18"/>
      <c r="Z38" s="18"/>
      <c r="AA38" s="18"/>
      <c r="AB38" s="18"/>
      <c r="AC38" s="33" t="s">
        <v>16</v>
      </c>
      <c r="AD38" s="19"/>
      <c r="AE38" s="2"/>
      <c r="AV38" s="41"/>
      <c r="BA38" s="51"/>
    </row>
    <row r="39" spans="1:53" s="32" customFormat="1" x14ac:dyDescent="0.2">
      <c r="A39" s="168"/>
      <c r="B39" s="169"/>
      <c r="C39" s="56"/>
      <c r="D39" s="56"/>
      <c r="E39" s="56"/>
      <c r="F39" s="56"/>
      <c r="G39" s="56"/>
      <c r="M39" s="101"/>
      <c r="U39" s="102"/>
      <c r="V39" s="102"/>
      <c r="W39" s="102"/>
      <c r="X39" s="102"/>
      <c r="Y39" s="102"/>
      <c r="Z39" s="102"/>
      <c r="AA39" s="102"/>
      <c r="AB39" s="103"/>
      <c r="AC39" s="19"/>
      <c r="AD39" s="19"/>
      <c r="AV39" s="41"/>
      <c r="BA39" s="51"/>
    </row>
    <row r="40" spans="1:53" s="32" customFormat="1" x14ac:dyDescent="0.2">
      <c r="A40" s="168"/>
      <c r="B40" s="169"/>
      <c r="C40" s="56"/>
      <c r="D40" s="56"/>
      <c r="E40" s="56"/>
      <c r="F40" s="56"/>
      <c r="G40" s="56"/>
      <c r="M40" s="101"/>
      <c r="U40" s="103"/>
      <c r="V40" s="103"/>
      <c r="W40" s="103"/>
      <c r="X40" s="103"/>
      <c r="Y40" s="103"/>
      <c r="Z40" s="103"/>
      <c r="AA40" s="103"/>
      <c r="AB40" s="103"/>
      <c r="AC40" s="19"/>
      <c r="AD40" s="19"/>
      <c r="AV40" s="41"/>
      <c r="BA40" s="51"/>
    </row>
    <row r="41" spans="1:53" s="32" customFormat="1" x14ac:dyDescent="0.2">
      <c r="A41" s="168"/>
      <c r="B41" s="169"/>
      <c r="C41" s="56"/>
      <c r="D41" s="56"/>
      <c r="E41" s="56"/>
      <c r="F41" s="56"/>
      <c r="G41" s="56"/>
      <c r="L41" s="46"/>
      <c r="M41" s="2"/>
      <c r="AC41" s="19"/>
      <c r="AD41" s="19"/>
      <c r="AV41" s="41"/>
      <c r="BA41" s="51"/>
    </row>
    <row r="42" spans="1:53" s="32" customFormat="1" x14ac:dyDescent="0.2">
      <c r="A42" s="168"/>
      <c r="B42" s="169"/>
      <c r="C42" s="56"/>
      <c r="D42" s="56"/>
      <c r="E42" s="56"/>
      <c r="F42" s="56"/>
      <c r="G42" s="56"/>
      <c r="L42" s="48"/>
      <c r="M42" s="48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C42" s="19"/>
      <c r="AD42" s="19"/>
      <c r="AV42" s="41"/>
      <c r="BA42" s="51"/>
    </row>
    <row r="43" spans="1:53" s="32" customFormat="1" x14ac:dyDescent="0.2">
      <c r="A43" s="168"/>
      <c r="B43" s="169"/>
      <c r="C43" s="56"/>
      <c r="D43" s="56"/>
      <c r="E43" s="56"/>
      <c r="F43" s="56"/>
      <c r="G43" s="56"/>
      <c r="L43" s="48"/>
      <c r="M43" s="53"/>
      <c r="N43" s="50"/>
      <c r="O43" s="50"/>
      <c r="P43" s="50"/>
      <c r="Q43" s="50"/>
      <c r="R43" s="50"/>
      <c r="S43" s="50"/>
      <c r="T43" s="50"/>
      <c r="U43" s="54"/>
      <c r="V43" s="54"/>
      <c r="W43" s="54"/>
      <c r="X43" s="54"/>
      <c r="Y43" s="54"/>
      <c r="Z43" s="54"/>
      <c r="AA43" s="54"/>
      <c r="AB43" s="55"/>
      <c r="AC43" s="19"/>
      <c r="AD43" s="19"/>
      <c r="AV43" s="41"/>
      <c r="BA43" s="51"/>
    </row>
    <row r="44" spans="1:53" s="32" customFormat="1" x14ac:dyDescent="0.2">
      <c r="A44" s="168"/>
      <c r="B44" s="169"/>
      <c r="C44" s="56"/>
      <c r="D44" s="56"/>
      <c r="E44" s="56"/>
      <c r="F44" s="56"/>
      <c r="G44" s="56"/>
      <c r="L44" s="53"/>
      <c r="M44" s="53"/>
      <c r="N44" s="50"/>
      <c r="O44" s="50"/>
      <c r="P44" s="50"/>
      <c r="Q44" s="50"/>
      <c r="R44" s="50"/>
      <c r="S44" s="50"/>
      <c r="T44" s="50"/>
      <c r="U44" s="60"/>
      <c r="V44" s="60"/>
      <c r="W44" s="60"/>
      <c r="X44" s="60"/>
      <c r="Y44" s="60"/>
      <c r="Z44" s="60"/>
      <c r="AA44" s="60"/>
      <c r="AB44" s="61"/>
      <c r="AC44" s="19"/>
      <c r="AD44" s="19"/>
      <c r="AV44" s="41"/>
      <c r="BA44" s="51"/>
    </row>
    <row r="45" spans="1:53" s="32" customFormat="1" x14ac:dyDescent="0.2">
      <c r="A45" s="168"/>
      <c r="B45" s="169"/>
      <c r="C45" s="56"/>
      <c r="D45" s="56"/>
      <c r="E45" s="56"/>
      <c r="F45" s="56"/>
      <c r="G45" s="56"/>
      <c r="L45" s="53"/>
      <c r="M45" s="53"/>
      <c r="N45" s="60"/>
      <c r="O45" s="50"/>
      <c r="P45" s="50"/>
      <c r="Q45" s="50"/>
      <c r="R45" s="50"/>
      <c r="S45" s="50"/>
      <c r="T45" s="50"/>
      <c r="U45" s="60"/>
      <c r="V45" s="60"/>
      <c r="W45" s="60"/>
      <c r="X45" s="60"/>
      <c r="Y45" s="60"/>
      <c r="Z45" s="60"/>
      <c r="AA45" s="60"/>
      <c r="AB45" s="61"/>
      <c r="AC45" s="19"/>
      <c r="AD45" s="19"/>
      <c r="AV45" s="41"/>
      <c r="BA45" s="51"/>
    </row>
    <row r="46" spans="1:53" s="32" customFormat="1" x14ac:dyDescent="0.2">
      <c r="A46" s="168"/>
      <c r="B46" s="169"/>
      <c r="C46" s="56"/>
      <c r="D46" s="56"/>
      <c r="E46" s="56"/>
      <c r="F46" s="56"/>
      <c r="G46" s="56"/>
      <c r="L46" s="53"/>
      <c r="M46" s="53"/>
      <c r="N46" s="60"/>
      <c r="O46" s="50"/>
      <c r="P46" s="50"/>
      <c r="Q46" s="50"/>
      <c r="R46" s="50"/>
      <c r="S46" s="50"/>
      <c r="T46" s="50"/>
      <c r="U46" s="60"/>
      <c r="V46" s="60"/>
      <c r="W46" s="60"/>
      <c r="X46" s="60"/>
      <c r="Y46" s="60"/>
      <c r="Z46" s="60"/>
      <c r="AA46" s="60"/>
      <c r="AB46" s="61"/>
      <c r="AC46" s="19"/>
      <c r="AD46" s="19"/>
      <c r="AV46" s="41"/>
      <c r="BA46" s="51"/>
    </row>
    <row r="47" spans="1:53" s="32" customFormat="1" x14ac:dyDescent="0.2">
      <c r="A47" s="168"/>
      <c r="B47" s="169"/>
      <c r="C47" s="56"/>
      <c r="D47" s="56"/>
      <c r="E47" s="56"/>
      <c r="F47" s="56"/>
      <c r="G47" s="56"/>
      <c r="L47" s="104"/>
      <c r="M47" s="104"/>
      <c r="N47" s="105"/>
      <c r="O47" s="50"/>
      <c r="P47" s="50"/>
      <c r="Q47" s="50"/>
      <c r="R47" s="50"/>
      <c r="S47" s="50"/>
      <c r="T47" s="50"/>
      <c r="U47" s="106"/>
      <c r="V47" s="106"/>
      <c r="W47" s="106"/>
      <c r="X47" s="106"/>
      <c r="Y47" s="106"/>
      <c r="Z47" s="106"/>
      <c r="AA47" s="106"/>
      <c r="AB47" s="107"/>
      <c r="AC47" s="19"/>
      <c r="AD47" s="19"/>
      <c r="AV47" s="41"/>
      <c r="BA47" s="51"/>
    </row>
    <row r="48" spans="1:53" s="32" customFormat="1" x14ac:dyDescent="0.2">
      <c r="A48" s="168"/>
      <c r="B48" s="169"/>
      <c r="C48" s="56"/>
      <c r="D48" s="56"/>
      <c r="E48" s="56"/>
      <c r="F48" s="56"/>
      <c r="G48" s="56"/>
      <c r="L48" s="104"/>
      <c r="M48" s="104"/>
      <c r="N48" s="105"/>
      <c r="O48" s="50"/>
      <c r="P48" s="50"/>
      <c r="Q48" s="50"/>
      <c r="R48" s="50"/>
      <c r="S48" s="50"/>
      <c r="T48" s="50"/>
      <c r="U48" s="106"/>
      <c r="V48" s="106"/>
      <c r="W48" s="106"/>
      <c r="X48" s="106"/>
      <c r="Y48" s="106"/>
      <c r="Z48" s="106"/>
      <c r="AA48" s="106"/>
      <c r="AB48" s="107"/>
      <c r="AC48" s="19"/>
      <c r="AD48" s="19"/>
      <c r="AV48" s="41"/>
      <c r="BA48" s="51"/>
    </row>
    <row r="49" spans="1:53" s="32" customFormat="1" x14ac:dyDescent="0.2">
      <c r="A49" s="168"/>
      <c r="B49" s="169"/>
      <c r="C49" s="56"/>
      <c r="D49" s="56"/>
      <c r="E49" s="56"/>
      <c r="F49" s="56"/>
      <c r="G49" s="56"/>
      <c r="L49" s="50"/>
      <c r="M49" s="50"/>
      <c r="N49" s="50"/>
      <c r="O49" s="50"/>
      <c r="P49" s="50"/>
      <c r="Q49" s="50"/>
      <c r="R49" s="50"/>
      <c r="S49" s="49"/>
      <c r="T49" s="49"/>
      <c r="U49" s="108"/>
      <c r="V49" s="108"/>
      <c r="W49" s="108"/>
      <c r="X49" s="108"/>
      <c r="Y49" s="108"/>
      <c r="Z49" s="108"/>
      <c r="AA49" s="108"/>
      <c r="AB49" s="109"/>
      <c r="AC49" s="19"/>
      <c r="AD49" s="19"/>
      <c r="AV49" s="41"/>
      <c r="BA49" s="51"/>
    </row>
    <row r="50" spans="1:53" s="32" customFormat="1" x14ac:dyDescent="0.2">
      <c r="A50" s="168"/>
      <c r="B50" s="169"/>
      <c r="C50" s="56"/>
      <c r="D50" s="56"/>
      <c r="E50" s="56"/>
      <c r="F50" s="56"/>
      <c r="G50" s="56"/>
      <c r="L50" s="50"/>
      <c r="M50" s="50"/>
      <c r="N50" s="50"/>
      <c r="O50" s="50"/>
      <c r="P50" s="50"/>
      <c r="Q50" s="50"/>
      <c r="R50" s="50"/>
      <c r="S50" s="49"/>
      <c r="T50" s="49"/>
      <c r="U50" s="108"/>
      <c r="V50" s="108"/>
      <c r="W50" s="108"/>
      <c r="X50" s="108"/>
      <c r="Y50" s="108"/>
      <c r="Z50" s="108"/>
      <c r="AA50" s="108"/>
      <c r="AB50" s="109"/>
      <c r="AC50" s="19"/>
      <c r="AD50" s="19"/>
      <c r="AV50" s="41"/>
      <c r="BA50" s="51"/>
    </row>
    <row r="51" spans="1:53" s="32" customFormat="1" x14ac:dyDescent="0.2">
      <c r="A51" s="168"/>
      <c r="B51" s="169"/>
      <c r="C51" s="56"/>
      <c r="D51" s="56"/>
      <c r="E51" s="56"/>
      <c r="F51" s="56"/>
      <c r="G51" s="56"/>
      <c r="L51" s="50"/>
      <c r="M51" s="104"/>
      <c r="N51" s="105"/>
      <c r="O51" s="50"/>
      <c r="P51" s="50"/>
      <c r="Q51" s="50"/>
      <c r="R51" s="50"/>
      <c r="S51" s="50"/>
      <c r="T51" s="50"/>
      <c r="U51" s="108"/>
      <c r="V51" s="108"/>
      <c r="W51" s="108"/>
      <c r="X51" s="108"/>
      <c r="Y51" s="108"/>
      <c r="Z51" s="108"/>
      <c r="AA51" s="108"/>
      <c r="AB51" s="109"/>
      <c r="AV51" s="41"/>
      <c r="BA51" s="51"/>
    </row>
    <row r="52" spans="1:53" s="32" customFormat="1" x14ac:dyDescent="0.2">
      <c r="A52" s="168"/>
      <c r="B52" s="169"/>
      <c r="C52" s="56"/>
      <c r="D52" s="56"/>
      <c r="E52" s="56"/>
      <c r="F52" s="56"/>
      <c r="G52" s="56"/>
      <c r="AV52" s="41"/>
      <c r="BA52" s="51"/>
    </row>
    <row r="53" spans="1:53" s="32" customFormat="1" ht="15" x14ac:dyDescent="0.3">
      <c r="A53" s="168"/>
      <c r="B53" s="169"/>
      <c r="C53" s="56"/>
      <c r="D53" s="56"/>
      <c r="E53" s="56"/>
      <c r="F53" s="56"/>
      <c r="G53" s="56"/>
      <c r="M53" s="190" t="s">
        <v>59</v>
      </c>
      <c r="N53" s="191" t="s">
        <v>60</v>
      </c>
      <c r="O53" s="160"/>
      <c r="U53" s="110">
        <f>$W$66*U49+$X$66</f>
        <v>6.2580792857350229E-2</v>
      </c>
      <c r="V53" s="110">
        <f t="shared" ref="V53:AA53" si="11">$W$66*V49+$X$66</f>
        <v>6.2580792857350229E-2</v>
      </c>
      <c r="W53" s="110">
        <f t="shared" si="11"/>
        <v>6.2580792857350229E-2</v>
      </c>
      <c r="X53" s="110">
        <f t="shared" si="11"/>
        <v>6.2580792857350229E-2</v>
      </c>
      <c r="Y53" s="110">
        <f t="shared" si="11"/>
        <v>6.2580792857350229E-2</v>
      </c>
      <c r="Z53" s="110">
        <f t="shared" si="11"/>
        <v>6.2580792857350229E-2</v>
      </c>
      <c r="AA53" s="110">
        <f t="shared" si="11"/>
        <v>6.2580792857350229E-2</v>
      </c>
      <c r="AB53" s="110"/>
      <c r="AV53" s="41"/>
      <c r="BA53" s="51"/>
    </row>
    <row r="54" spans="1:53" s="32" customFormat="1" ht="15" x14ac:dyDescent="0.3">
      <c r="A54" s="168"/>
      <c r="B54" s="169"/>
      <c r="C54" s="56"/>
      <c r="D54" s="56"/>
      <c r="E54" s="56"/>
      <c r="F54" s="56"/>
      <c r="G54" s="56"/>
      <c r="M54" s="190" t="s">
        <v>61</v>
      </c>
      <c r="N54" s="191"/>
      <c r="O54" s="160"/>
      <c r="U54" s="111">
        <f>(($W67*U12+$X67)/($W67*$U12+$X67))</f>
        <v>1</v>
      </c>
      <c r="V54" s="111">
        <f t="shared" ref="V54:AA54" si="12">(($W67*V12+$X67)/($W67*$U12+$X67))</f>
        <v>1</v>
      </c>
      <c r="W54" s="111">
        <f t="shared" si="12"/>
        <v>1</v>
      </c>
      <c r="X54" s="111">
        <f t="shared" si="12"/>
        <v>1</v>
      </c>
      <c r="Y54" s="111">
        <f t="shared" si="12"/>
        <v>1</v>
      </c>
      <c r="Z54" s="111">
        <f t="shared" si="12"/>
        <v>1</v>
      </c>
      <c r="AA54" s="111">
        <f t="shared" si="12"/>
        <v>1</v>
      </c>
      <c r="AB54" s="111"/>
      <c r="AV54" s="41"/>
      <c r="BA54" s="51"/>
    </row>
    <row r="55" spans="1:53" s="32" customFormat="1" x14ac:dyDescent="0.2">
      <c r="A55" s="168"/>
      <c r="B55" s="169"/>
      <c r="C55" s="56"/>
      <c r="D55" s="56"/>
      <c r="E55" s="56"/>
      <c r="F55" s="56"/>
      <c r="G55" s="56"/>
      <c r="M55" s="190"/>
      <c r="N55" s="191"/>
      <c r="O55" s="160"/>
      <c r="AV55" s="41"/>
      <c r="BA55" s="51"/>
    </row>
    <row r="56" spans="1:53" s="32" customFormat="1" ht="15" x14ac:dyDescent="0.3">
      <c r="A56" s="168"/>
      <c r="B56" s="169"/>
      <c r="C56" s="56"/>
      <c r="D56" s="56"/>
      <c r="E56" s="56"/>
      <c r="F56" s="56"/>
      <c r="G56" s="56"/>
      <c r="M56" s="192" t="s">
        <v>62</v>
      </c>
      <c r="N56" s="191" t="s">
        <v>60</v>
      </c>
      <c r="O56" s="160"/>
      <c r="U56" s="111">
        <f>U54*U53</f>
        <v>6.2580792857350229E-2</v>
      </c>
      <c r="V56" s="111">
        <f t="shared" ref="V56:AA56" si="13">V54*V53</f>
        <v>6.2580792857350229E-2</v>
      </c>
      <c r="W56" s="111">
        <f t="shared" si="13"/>
        <v>6.2580792857350229E-2</v>
      </c>
      <c r="X56" s="111">
        <f t="shared" si="13"/>
        <v>6.2580792857350229E-2</v>
      </c>
      <c r="Y56" s="111">
        <f t="shared" si="13"/>
        <v>6.2580792857350229E-2</v>
      </c>
      <c r="Z56" s="111">
        <f t="shared" si="13"/>
        <v>6.2580792857350229E-2</v>
      </c>
      <c r="AA56" s="111">
        <f t="shared" si="13"/>
        <v>6.2580792857350229E-2</v>
      </c>
      <c r="AB56" s="111"/>
      <c r="AV56" s="41"/>
      <c r="BA56" s="51"/>
    </row>
    <row r="57" spans="1:53" s="32" customFormat="1" ht="15" x14ac:dyDescent="0.3">
      <c r="A57" s="168"/>
      <c r="B57" s="169"/>
      <c r="C57" s="56"/>
      <c r="D57" s="56"/>
      <c r="E57" s="56"/>
      <c r="F57" s="56"/>
      <c r="G57" s="56"/>
      <c r="M57" s="192" t="s">
        <v>63</v>
      </c>
      <c r="N57" s="191" t="s">
        <v>60</v>
      </c>
      <c r="O57" s="160"/>
      <c r="U57" s="111">
        <f>U50-U56</f>
        <v>-6.2580792857350229E-2</v>
      </c>
      <c r="V57" s="111">
        <f t="shared" ref="V57:AA57" si="14">V50-V56</f>
        <v>-6.2580792857350229E-2</v>
      </c>
      <c r="W57" s="111">
        <f t="shared" si="14"/>
        <v>-6.2580792857350229E-2</v>
      </c>
      <c r="X57" s="111">
        <f t="shared" si="14"/>
        <v>-6.2580792857350229E-2</v>
      </c>
      <c r="Y57" s="111">
        <f t="shared" si="14"/>
        <v>-6.2580792857350229E-2</v>
      </c>
      <c r="Z57" s="111">
        <f t="shared" si="14"/>
        <v>-6.2580792857350229E-2</v>
      </c>
      <c r="AA57" s="111">
        <f t="shared" si="14"/>
        <v>-6.2580792857350229E-2</v>
      </c>
      <c r="AB57" s="111"/>
      <c r="AV57" s="41"/>
      <c r="BA57" s="51"/>
    </row>
    <row r="58" spans="1:53" s="32" customFormat="1" ht="15" x14ac:dyDescent="0.3">
      <c r="A58" s="168"/>
      <c r="B58" s="169"/>
      <c r="C58" s="56"/>
      <c r="D58" s="56"/>
      <c r="E58" s="56"/>
      <c r="F58" s="56"/>
      <c r="G58" s="56"/>
      <c r="M58" s="193" t="s">
        <v>76</v>
      </c>
      <c r="N58" s="194" t="s">
        <v>30</v>
      </c>
      <c r="O58" s="160"/>
      <c r="U58" s="97" t="e">
        <f t="shared" ref="U58:AA58" si="15">U57/U37</f>
        <v>#DIV/0!</v>
      </c>
      <c r="V58" s="97" t="e">
        <f t="shared" si="15"/>
        <v>#DIV/0!</v>
      </c>
      <c r="W58" s="97" t="e">
        <f t="shared" si="15"/>
        <v>#DIV/0!</v>
      </c>
      <c r="X58" s="97" t="e">
        <f t="shared" si="15"/>
        <v>#DIV/0!</v>
      </c>
      <c r="Y58" s="97" t="e">
        <f t="shared" si="15"/>
        <v>#DIV/0!</v>
      </c>
      <c r="Z58" s="97" t="e">
        <f t="shared" si="15"/>
        <v>#DIV/0!</v>
      </c>
      <c r="AA58" s="97" t="e">
        <f t="shared" si="15"/>
        <v>#DIV/0!</v>
      </c>
      <c r="AB58" s="97"/>
      <c r="AV58" s="41"/>
      <c r="BA58" s="51"/>
    </row>
    <row r="59" spans="1:53" s="32" customFormat="1" x14ac:dyDescent="0.2">
      <c r="A59" s="168"/>
      <c r="B59" s="169"/>
      <c r="C59" s="56"/>
      <c r="D59" s="56"/>
      <c r="E59" s="56"/>
      <c r="F59" s="56"/>
      <c r="G59" s="56"/>
      <c r="M59" s="192"/>
      <c r="N59" s="194"/>
      <c r="O59" s="160"/>
      <c r="U59" s="111"/>
      <c r="V59" s="111"/>
      <c r="W59" s="111"/>
      <c r="X59" s="111"/>
      <c r="Y59" s="111"/>
      <c r="Z59" s="111"/>
      <c r="AA59" s="111"/>
      <c r="AB59" s="111"/>
      <c r="AV59" s="41"/>
      <c r="BA59" s="51"/>
    </row>
    <row r="60" spans="1:53" s="32" customFormat="1" x14ac:dyDescent="0.2">
      <c r="A60" s="168"/>
      <c r="B60" s="169"/>
      <c r="C60" s="56"/>
      <c r="D60" s="56"/>
      <c r="E60" s="56"/>
      <c r="F60" s="56"/>
      <c r="G60" s="56"/>
      <c r="M60" s="195"/>
      <c r="N60" s="196"/>
      <c r="O60" s="160"/>
      <c r="U60" s="112"/>
      <c r="V60" s="112"/>
      <c r="W60" s="112"/>
      <c r="X60" s="112"/>
      <c r="Y60" s="112"/>
      <c r="Z60" s="112"/>
      <c r="AA60" s="112"/>
      <c r="AB60" s="112"/>
      <c r="AV60" s="41"/>
      <c r="BA60" s="51"/>
    </row>
    <row r="61" spans="1:53" s="32" customFormat="1" x14ac:dyDescent="0.2">
      <c r="L61" s="113"/>
      <c r="M61" s="195"/>
      <c r="N61" s="196"/>
      <c r="O61" s="160"/>
      <c r="U61" s="155" t="s">
        <v>7</v>
      </c>
      <c r="V61" s="156" t="s">
        <v>9</v>
      </c>
      <c r="W61" s="157" t="s">
        <v>12</v>
      </c>
      <c r="X61" s="156" t="s">
        <v>10</v>
      </c>
      <c r="Y61" s="157" t="s">
        <v>13</v>
      </c>
      <c r="Z61" s="156" t="s">
        <v>11</v>
      </c>
      <c r="AA61" s="157" t="s">
        <v>14</v>
      </c>
      <c r="AB61" s="47"/>
      <c r="AG61" s="6"/>
      <c r="AH61" s="6"/>
      <c r="AI61" s="6"/>
      <c r="AS61" s="41"/>
      <c r="AX61" s="51"/>
    </row>
    <row r="62" spans="1:53" s="32" customFormat="1" ht="15" x14ac:dyDescent="0.3">
      <c r="L62" s="114"/>
      <c r="M62" s="193" t="s">
        <v>64</v>
      </c>
      <c r="N62" s="194" t="s">
        <v>29</v>
      </c>
      <c r="O62" s="160"/>
      <c r="U62" s="115"/>
      <c r="V62" s="116" t="str">
        <f t="shared" ref="V62:AA62" si="16">IF(ISNUMBER(V58),IF(Titrvol20=TRUE,IF(UnknownS20=FALSE,V58/V23,V58/V23/$M$12),IF(UnknownS20=FALSE,V58,V58/$M$12)),"")</f>
        <v/>
      </c>
      <c r="W62" s="116" t="str">
        <f t="shared" si="16"/>
        <v/>
      </c>
      <c r="X62" s="116" t="str">
        <f t="shared" si="16"/>
        <v/>
      </c>
      <c r="Y62" s="116" t="str">
        <f t="shared" si="16"/>
        <v/>
      </c>
      <c r="Z62" s="116" t="str">
        <f t="shared" si="16"/>
        <v/>
      </c>
      <c r="AA62" s="116" t="str">
        <f t="shared" si="16"/>
        <v/>
      </c>
      <c r="AB62" s="115"/>
      <c r="AG62" s="6"/>
      <c r="AH62" s="6"/>
      <c r="AI62" s="6"/>
      <c r="AS62" s="41"/>
      <c r="AX62" s="51"/>
    </row>
    <row r="63" spans="1:53" s="32" customFormat="1" x14ac:dyDescent="0.2">
      <c r="L63" s="2"/>
      <c r="M63" s="197"/>
      <c r="N63" s="198"/>
      <c r="O63" s="160"/>
      <c r="U63" s="117"/>
      <c r="V63" s="117"/>
      <c r="W63" s="118"/>
      <c r="X63" s="119"/>
      <c r="Y63" s="120"/>
      <c r="Z63" s="120"/>
      <c r="AA63" s="121"/>
      <c r="AB63" s="51"/>
      <c r="AC63" s="51"/>
      <c r="AD63" s="51"/>
      <c r="AG63" s="6"/>
      <c r="AH63" s="6"/>
      <c r="AI63" s="6"/>
      <c r="AS63" s="41"/>
      <c r="AX63" s="51"/>
    </row>
    <row r="64" spans="1:53" s="51" customFormat="1" x14ac:dyDescent="0.2">
      <c r="L64" s="2"/>
      <c r="M64" s="199"/>
      <c r="N64" s="200"/>
      <c r="O64" s="201"/>
      <c r="U64" s="117"/>
      <c r="V64" s="117"/>
      <c r="W64" s="122"/>
      <c r="X64" s="119"/>
      <c r="Y64" s="119"/>
      <c r="Z64" s="119"/>
      <c r="AA64" s="119"/>
      <c r="AB64" s="119"/>
      <c r="AC64" s="32"/>
      <c r="AD64" s="32"/>
      <c r="AG64" s="123"/>
      <c r="AH64" s="123"/>
      <c r="AI64" s="123"/>
      <c r="AS64" s="124"/>
    </row>
    <row r="65" spans="10:52" s="32" customFormat="1" ht="15" x14ac:dyDescent="0.3">
      <c r="L65" s="2"/>
      <c r="M65" s="202" t="s">
        <v>54</v>
      </c>
      <c r="N65" s="203"/>
      <c r="O65" s="160"/>
      <c r="U65" s="173"/>
      <c r="V65" s="173"/>
      <c r="W65" s="174" t="s">
        <v>4</v>
      </c>
      <c r="X65" s="174" t="s">
        <v>5</v>
      </c>
      <c r="Y65" s="174"/>
      <c r="Z65" s="174"/>
      <c r="AA65" s="174"/>
      <c r="AB65" s="174"/>
      <c r="AG65" s="6"/>
      <c r="AH65" s="6"/>
      <c r="AI65" s="6"/>
      <c r="AS65" s="41"/>
      <c r="AX65" s="51"/>
    </row>
    <row r="66" spans="10:52" s="32" customFormat="1" ht="15" x14ac:dyDescent="0.2">
      <c r="L66" s="2"/>
      <c r="M66" s="204" t="s">
        <v>77</v>
      </c>
      <c r="N66" s="213" t="s">
        <v>78</v>
      </c>
      <c r="O66" s="213"/>
      <c r="P66" s="160"/>
      <c r="Q66" s="160"/>
      <c r="R66" s="160"/>
      <c r="S66" s="160"/>
      <c r="T66" s="160"/>
      <c r="U66" s="179"/>
      <c r="V66" s="179"/>
      <c r="W66" s="214">
        <v>3.056727125275405E-3</v>
      </c>
      <c r="X66" s="214">
        <v>6.2580792857350229E-2</v>
      </c>
      <c r="Y66" s="154" t="s">
        <v>34</v>
      </c>
      <c r="Z66" s="125"/>
      <c r="AA66" s="125"/>
      <c r="AB66" s="125"/>
      <c r="AC66" s="125"/>
      <c r="AD66" s="125"/>
      <c r="AE66" s="125"/>
      <c r="AF66" s="125"/>
      <c r="AG66" s="125"/>
      <c r="AH66" s="125"/>
      <c r="AI66" s="6"/>
      <c r="AS66" s="41"/>
      <c r="AX66" s="51"/>
    </row>
    <row r="67" spans="10:52" s="32" customFormat="1" ht="15" x14ac:dyDescent="0.3">
      <c r="M67" s="205" t="s">
        <v>61</v>
      </c>
      <c r="N67" s="206" t="s">
        <v>67</v>
      </c>
      <c r="O67" s="160"/>
      <c r="P67" s="160"/>
      <c r="Q67" s="160"/>
      <c r="R67" s="160"/>
      <c r="S67" s="160"/>
      <c r="T67" s="160"/>
      <c r="U67" s="179"/>
      <c r="V67" s="179"/>
      <c r="W67" s="180">
        <v>2.0000000000000001E-4</v>
      </c>
      <c r="X67" s="180">
        <v>6.7000000000000004E-2</v>
      </c>
      <c r="Y67" s="177"/>
      <c r="Z67" s="177"/>
      <c r="AA67" s="177"/>
      <c r="AB67" s="177"/>
      <c r="AC67" s="6"/>
      <c r="AD67" s="6"/>
      <c r="AE67" s="6"/>
      <c r="AF67" s="6"/>
      <c r="AG67" s="6"/>
      <c r="AH67" s="6"/>
      <c r="AI67" s="6"/>
      <c r="AS67" s="41"/>
      <c r="AX67" s="51"/>
    </row>
    <row r="68" spans="10:52" s="32" customFormat="1" x14ac:dyDescent="0.25">
      <c r="AS68" s="41"/>
      <c r="AX68" s="51"/>
    </row>
    <row r="69" spans="10:52" s="32" customFormat="1" x14ac:dyDescent="0.25">
      <c r="AS69" s="41"/>
      <c r="AX69" s="51"/>
    </row>
    <row r="70" spans="10:52" s="32" customFormat="1" x14ac:dyDescent="0.25">
      <c r="AS70" s="41"/>
      <c r="AX70" s="51"/>
    </row>
    <row r="71" spans="10:52" s="32" customFormat="1" x14ac:dyDescent="0.25">
      <c r="AS71" s="41"/>
      <c r="AX71" s="51"/>
    </row>
    <row r="72" spans="10:52" s="32" customFormat="1" x14ac:dyDescent="0.2">
      <c r="J72" s="42"/>
      <c r="K72" s="42"/>
      <c r="L72" s="2"/>
      <c r="M72" s="38"/>
      <c r="N72" s="33"/>
      <c r="O72" s="33"/>
      <c r="P72" s="122"/>
      <c r="Q72" s="122"/>
      <c r="R72" s="122"/>
      <c r="S72" s="122"/>
      <c r="AS72" s="41"/>
      <c r="AX72" s="51"/>
    </row>
    <row r="73" spans="10:52" s="2" customFormat="1" x14ac:dyDescent="0.2">
      <c r="L73" s="32"/>
      <c r="M73" s="32"/>
      <c r="N73" s="32"/>
      <c r="O73" s="32"/>
      <c r="P73" s="126"/>
      <c r="Q73" s="126"/>
      <c r="R73" s="126"/>
      <c r="S73" s="126"/>
      <c r="AU73" s="127"/>
      <c r="AV73" s="127"/>
      <c r="AW73" s="127"/>
      <c r="AZ73" s="55"/>
    </row>
    <row r="74" spans="10:52" s="2" customFormat="1" x14ac:dyDescent="0.2">
      <c r="L74" s="32"/>
      <c r="M74" s="100"/>
      <c r="N74" s="100"/>
      <c r="O74" s="100"/>
      <c r="P74" s="122"/>
      <c r="Q74" s="122"/>
      <c r="R74" s="122"/>
      <c r="S74" s="122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T74" s="127"/>
      <c r="AU74" s="127"/>
      <c r="AV74" s="127"/>
      <c r="AY74" s="55"/>
    </row>
    <row r="75" spans="10:52" s="2" customFormat="1" x14ac:dyDescent="0.2"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T75" s="127"/>
      <c r="AU75" s="127"/>
      <c r="AV75" s="127"/>
      <c r="AY75" s="55"/>
    </row>
    <row r="76" spans="10:52" s="2" customFormat="1" x14ac:dyDescent="0.2"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T76" s="127"/>
      <c r="AU76" s="127"/>
      <c r="AV76" s="127"/>
      <c r="AY76" s="55"/>
    </row>
    <row r="77" spans="10:52" s="2" customFormat="1" x14ac:dyDescent="0.2"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T77" s="127"/>
      <c r="AU77" s="127"/>
      <c r="AV77" s="127"/>
      <c r="AY77" s="55"/>
    </row>
    <row r="78" spans="10:52" s="2" customFormat="1" x14ac:dyDescent="0.2"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T78" s="127"/>
      <c r="AU78" s="127"/>
      <c r="AV78" s="127"/>
      <c r="AY78" s="55"/>
    </row>
    <row r="79" spans="10:52" s="2" customFormat="1" x14ac:dyDescent="0.2"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U79" s="127"/>
      <c r="AV79" s="127"/>
      <c r="AW79" s="127"/>
      <c r="AZ79" s="55"/>
    </row>
    <row r="80" spans="10:52" s="2" customFormat="1" x14ac:dyDescent="0.2"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U80" s="127"/>
      <c r="AV80" s="127"/>
      <c r="AW80" s="127"/>
      <c r="AZ80" s="55"/>
    </row>
    <row r="81" spans="1:59" x14ac:dyDescent="0.2">
      <c r="A81" s="2"/>
      <c r="B81" s="2"/>
      <c r="C81" s="2"/>
      <c r="D81" s="2"/>
      <c r="E81" s="2"/>
      <c r="F81" s="2"/>
      <c r="G81" s="2"/>
      <c r="L81" s="38"/>
      <c r="M81" s="38"/>
      <c r="N81" s="38"/>
      <c r="O81" s="38"/>
      <c r="P81" s="38"/>
      <c r="Q81" s="38"/>
      <c r="R81" s="38"/>
      <c r="S81" s="38"/>
      <c r="AU81" s="127"/>
      <c r="AV81" s="127"/>
      <c r="AW81" s="127"/>
      <c r="AX81" s="2"/>
      <c r="AY81" s="2"/>
      <c r="AZ81" s="55"/>
      <c r="BC81" s="2"/>
    </row>
    <row r="82" spans="1:59" x14ac:dyDescent="0.2">
      <c r="A82" s="2"/>
      <c r="B82" s="2"/>
      <c r="C82" s="2"/>
      <c r="D82" s="2"/>
      <c r="E82" s="2"/>
      <c r="F82" s="2"/>
      <c r="G82" s="2"/>
      <c r="L82" s="38"/>
      <c r="M82" s="38"/>
      <c r="N82" s="38"/>
      <c r="O82" s="38"/>
      <c r="P82" s="38"/>
      <c r="Q82" s="38"/>
      <c r="R82" s="38"/>
      <c r="S82" s="38"/>
      <c r="AU82" s="127"/>
      <c r="AV82" s="127"/>
      <c r="AW82" s="127"/>
      <c r="AX82" s="2"/>
      <c r="AY82" s="2"/>
      <c r="AZ82" s="55"/>
      <c r="BC82" s="2"/>
    </row>
    <row r="83" spans="1:59" x14ac:dyDescent="0.2">
      <c r="A83" s="2"/>
      <c r="B83" s="2"/>
      <c r="C83" s="2"/>
      <c r="D83" s="2"/>
      <c r="E83" s="2"/>
      <c r="F83" s="2"/>
      <c r="G83" s="2"/>
      <c r="AU83" s="127"/>
      <c r="AV83" s="127"/>
      <c r="AW83" s="127"/>
      <c r="AX83" s="2"/>
      <c r="AY83" s="2"/>
      <c r="AZ83" s="55"/>
      <c r="BC83" s="2"/>
    </row>
    <row r="84" spans="1:59" x14ac:dyDescent="0.2">
      <c r="A84" s="2"/>
      <c r="B84" s="2"/>
      <c r="C84" s="2"/>
      <c r="D84" s="2"/>
      <c r="E84" s="2"/>
      <c r="F84" s="2"/>
      <c r="G84" s="2"/>
      <c r="AU84" s="127"/>
      <c r="AV84" s="127"/>
      <c r="AW84" s="127"/>
      <c r="AX84" s="2"/>
      <c r="AY84" s="2"/>
      <c r="AZ84" s="55"/>
      <c r="BC84" s="2"/>
    </row>
    <row r="85" spans="1:59" x14ac:dyDescent="0.2">
      <c r="A85" s="2"/>
      <c r="B85" s="2"/>
      <c r="C85" s="2"/>
      <c r="D85" s="2"/>
      <c r="E85" s="2"/>
      <c r="F85" s="2"/>
      <c r="G85" s="2"/>
      <c r="AU85" s="127"/>
      <c r="AV85" s="127"/>
      <c r="AW85" s="127"/>
      <c r="AX85" s="2"/>
      <c r="AY85" s="2"/>
      <c r="AZ85" s="55"/>
      <c r="BC85" s="2"/>
    </row>
    <row r="86" spans="1:59" x14ac:dyDescent="0.2">
      <c r="A86" s="2"/>
      <c r="B86" s="2"/>
      <c r="C86" s="2"/>
      <c r="D86" s="2"/>
      <c r="E86" s="2"/>
      <c r="F86" s="2"/>
      <c r="G86" s="2"/>
      <c r="AU86" s="127"/>
      <c r="AV86" s="127"/>
      <c r="AW86" s="127"/>
      <c r="AX86" s="2"/>
      <c r="AY86" s="2"/>
      <c r="AZ86" s="55"/>
      <c r="BC86" s="2"/>
    </row>
    <row r="87" spans="1:59" x14ac:dyDescent="0.2">
      <c r="A87" s="2"/>
      <c r="B87" s="2"/>
      <c r="C87" s="2"/>
      <c r="D87" s="2"/>
      <c r="E87" s="2"/>
      <c r="F87" s="2"/>
      <c r="G87" s="2"/>
      <c r="AU87" s="127"/>
      <c r="AV87" s="127"/>
      <c r="AW87" s="127"/>
      <c r="AX87" s="2"/>
      <c r="AY87" s="2"/>
      <c r="AZ87" s="55"/>
      <c r="BC87" s="2"/>
    </row>
    <row r="88" spans="1:59" s="41" customFormat="1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27"/>
      <c r="AV88" s="127"/>
      <c r="AW88" s="127"/>
      <c r="AX88" s="2"/>
      <c r="AY88" s="2"/>
      <c r="AZ88" s="55"/>
      <c r="BA88" s="2"/>
      <c r="BB88" s="2"/>
      <c r="BC88" s="2"/>
      <c r="BD88" s="2"/>
    </row>
    <row r="89" spans="1:59" s="41" customFormat="1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127"/>
      <c r="AV89" s="127"/>
      <c r="AW89" s="127"/>
      <c r="AX89" s="2"/>
      <c r="AY89" s="2"/>
      <c r="AZ89" s="55"/>
      <c r="BA89" s="2"/>
      <c r="BB89" s="2"/>
      <c r="BC89" s="2"/>
      <c r="BD89" s="2"/>
    </row>
    <row r="90" spans="1:59" s="41" customFormat="1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27"/>
      <c r="AV90" s="127"/>
      <c r="AW90" s="127"/>
      <c r="AX90" s="2"/>
      <c r="AY90" s="2"/>
      <c r="AZ90" s="55"/>
      <c r="BA90" s="2"/>
      <c r="BB90" s="2"/>
      <c r="BC90" s="2"/>
      <c r="BD90" s="2"/>
    </row>
    <row r="91" spans="1:59" s="41" customFormat="1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27"/>
      <c r="AV91" s="127"/>
      <c r="AW91" s="127"/>
      <c r="AX91" s="2"/>
      <c r="AY91" s="2"/>
      <c r="AZ91" s="55"/>
      <c r="BA91" s="2"/>
      <c r="BB91" s="2"/>
      <c r="BC91" s="2"/>
      <c r="BD91" s="2"/>
    </row>
    <row r="92" spans="1:59" s="41" customFormat="1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127"/>
      <c r="AV92" s="127"/>
      <c r="AW92" s="127"/>
      <c r="AX92" s="2"/>
      <c r="AY92" s="2"/>
      <c r="AZ92" s="55"/>
      <c r="BA92" s="2"/>
      <c r="BB92" s="2"/>
      <c r="BC92" s="2"/>
      <c r="BD92" s="2"/>
    </row>
    <row r="93" spans="1:59" s="41" customFormat="1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127"/>
      <c r="AV93" s="127"/>
      <c r="AW93" s="127"/>
      <c r="AX93" s="2"/>
      <c r="AY93" s="2"/>
      <c r="AZ93" s="55"/>
      <c r="BA93" s="2"/>
      <c r="BB93" s="2"/>
      <c r="BC93" s="2"/>
      <c r="BD93" s="2"/>
    </row>
    <row r="94" spans="1:59" x14ac:dyDescent="0.2">
      <c r="A94" s="2"/>
      <c r="B94" s="2"/>
      <c r="C94" s="2"/>
      <c r="D94" s="2"/>
      <c r="E94" s="2"/>
      <c r="F94" s="2"/>
      <c r="G94" s="2"/>
    </row>
    <row r="95" spans="1:59" s="41" customFormat="1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127"/>
      <c r="AY95" s="127"/>
      <c r="AZ95" s="127"/>
      <c r="BA95" s="2"/>
      <c r="BB95" s="2"/>
      <c r="BC95" s="55"/>
      <c r="BD95" s="2"/>
      <c r="BE95" s="2"/>
      <c r="BF95" s="2"/>
      <c r="BG95" s="2"/>
    </row>
    <row r="96" spans="1:59" s="41" customFormat="1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27"/>
      <c r="AY96" s="127"/>
      <c r="AZ96" s="127"/>
      <c r="BA96" s="2"/>
      <c r="BB96" s="2"/>
      <c r="BC96" s="55"/>
      <c r="BD96" s="2"/>
      <c r="BE96" s="2"/>
      <c r="BF96" s="2"/>
      <c r="BG96" s="2"/>
    </row>
    <row r="97" spans="1:60" s="41" customFormat="1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27"/>
      <c r="AY97" s="127"/>
      <c r="AZ97" s="127"/>
      <c r="BA97" s="2"/>
      <c r="BB97" s="2"/>
      <c r="BC97" s="55"/>
      <c r="BD97" s="2"/>
      <c r="BE97" s="2"/>
      <c r="BF97" s="2"/>
      <c r="BG97" s="2"/>
    </row>
    <row r="98" spans="1:60" s="41" customFormat="1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27"/>
      <c r="AY98" s="127"/>
      <c r="AZ98" s="127"/>
      <c r="BA98" s="2"/>
      <c r="BB98" s="2"/>
      <c r="BC98" s="55"/>
      <c r="BD98" s="2"/>
      <c r="BE98" s="2"/>
      <c r="BF98" s="2"/>
      <c r="BG98" s="2"/>
    </row>
    <row r="99" spans="1:60" s="41" customFormat="1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27"/>
      <c r="AY99" s="127"/>
      <c r="AZ99" s="127"/>
      <c r="BA99" s="2"/>
      <c r="BB99" s="2"/>
      <c r="BC99" s="55"/>
      <c r="BD99" s="2"/>
      <c r="BE99" s="2"/>
      <c r="BF99" s="2"/>
      <c r="BG99" s="2"/>
    </row>
    <row r="100" spans="1:60" s="41" customFormat="1" x14ac:dyDescent="0.2">
      <c r="A100" s="2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27"/>
      <c r="AY100" s="127"/>
      <c r="AZ100" s="127"/>
      <c r="BA100" s="2"/>
      <c r="BB100" s="2"/>
      <c r="BC100" s="55"/>
      <c r="BD100" s="2"/>
      <c r="BE100" s="2"/>
      <c r="BF100" s="2"/>
      <c r="BG100" s="2"/>
    </row>
    <row r="101" spans="1:60" s="41" customFormat="1" x14ac:dyDescent="0.2">
      <c r="A101" s="2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127"/>
      <c r="AY101" s="127"/>
      <c r="AZ101" s="127"/>
      <c r="BA101" s="2"/>
      <c r="BB101" s="2"/>
      <c r="BC101" s="55"/>
      <c r="BD101" s="2"/>
      <c r="BE101" s="2"/>
      <c r="BF101" s="2"/>
      <c r="BG101" s="2"/>
    </row>
    <row r="102" spans="1:60" s="41" customFormat="1" x14ac:dyDescent="0.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127"/>
      <c r="AY102" s="127"/>
      <c r="AZ102" s="127"/>
      <c r="BA102" s="2"/>
      <c r="BB102" s="2"/>
      <c r="BC102" s="55"/>
      <c r="BD102" s="2"/>
      <c r="BE102" s="2"/>
      <c r="BF102" s="2"/>
      <c r="BG102" s="2"/>
    </row>
    <row r="103" spans="1:60" s="41" customFormat="1" x14ac:dyDescent="0.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27"/>
      <c r="AY103" s="127"/>
      <c r="AZ103" s="127"/>
      <c r="BA103" s="2"/>
      <c r="BB103" s="2"/>
      <c r="BC103" s="55"/>
      <c r="BD103" s="2"/>
      <c r="BE103" s="2"/>
      <c r="BF103" s="2"/>
      <c r="BG103" s="2"/>
    </row>
    <row r="104" spans="1:60" s="41" customFormat="1" x14ac:dyDescent="0.2">
      <c r="A104" s="12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127"/>
      <c r="AY104" s="127"/>
      <c r="AZ104" s="127"/>
      <c r="BA104" s="2"/>
      <c r="BB104" s="2"/>
      <c r="BC104" s="55"/>
      <c r="BD104" s="2"/>
      <c r="BE104" s="2"/>
      <c r="BF104" s="2"/>
      <c r="BG104" s="2"/>
    </row>
    <row r="105" spans="1:60" s="41" customFormat="1" x14ac:dyDescent="0.2">
      <c r="A105" s="12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27"/>
      <c r="AY105" s="127"/>
      <c r="AZ105" s="127"/>
      <c r="BA105" s="2"/>
      <c r="BB105" s="2"/>
      <c r="BC105" s="55"/>
      <c r="BD105" s="2"/>
      <c r="BE105" s="2"/>
      <c r="BF105" s="2"/>
      <c r="BG105" s="2"/>
    </row>
    <row r="106" spans="1:60" s="41" customFormat="1" x14ac:dyDescent="0.2">
      <c r="A106" s="1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27"/>
      <c r="AY106" s="127"/>
      <c r="AZ106" s="127"/>
      <c r="BA106" s="2"/>
      <c r="BB106" s="2"/>
      <c r="BC106" s="55"/>
      <c r="BD106" s="2"/>
      <c r="BE106" s="2"/>
      <c r="BF106" s="2"/>
      <c r="BG106" s="2"/>
    </row>
    <row r="107" spans="1:60" s="41" customForma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127"/>
      <c r="AY107" s="127"/>
      <c r="AZ107" s="127"/>
      <c r="BA107" s="2"/>
      <c r="BB107" s="2"/>
      <c r="BC107" s="55"/>
      <c r="BD107" s="2"/>
      <c r="BE107" s="2"/>
      <c r="BF107" s="2"/>
      <c r="BG107" s="2"/>
    </row>
    <row r="108" spans="1:60" s="41" customFormat="1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127"/>
      <c r="AY108" s="127"/>
      <c r="AZ108" s="127"/>
      <c r="BA108" s="2"/>
      <c r="BB108" s="2"/>
      <c r="BC108" s="55"/>
      <c r="BD108" s="2"/>
      <c r="BE108" s="2"/>
      <c r="BF108" s="2"/>
      <c r="BG108" s="2"/>
    </row>
    <row r="109" spans="1:60" s="41" customFormat="1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27"/>
      <c r="AY109" s="127"/>
      <c r="AZ109" s="127"/>
      <c r="BA109" s="2"/>
      <c r="BB109" s="2"/>
      <c r="BC109" s="55"/>
      <c r="BD109" s="2"/>
      <c r="BE109" s="2"/>
      <c r="BF109" s="2"/>
      <c r="BG109" s="2"/>
    </row>
    <row r="110" spans="1:60" s="41" customFormat="1" x14ac:dyDescent="0.2">
      <c r="A110" s="129"/>
      <c r="B110" s="130"/>
      <c r="C110" s="130"/>
      <c r="D110" s="130"/>
      <c r="E110" s="130"/>
      <c r="F110" s="130"/>
      <c r="G110" s="130"/>
      <c r="H110" s="131"/>
      <c r="I110" s="131"/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127"/>
      <c r="AY110" s="127"/>
      <c r="AZ110" s="127"/>
      <c r="BA110" s="2"/>
      <c r="BB110" s="2"/>
      <c r="BC110" s="55"/>
      <c r="BD110" s="2"/>
      <c r="BE110" s="2"/>
      <c r="BF110" s="2"/>
      <c r="BG110" s="2"/>
    </row>
    <row r="111" spans="1:60" s="41" customFormat="1" x14ac:dyDescent="0.2">
      <c r="A111" s="130"/>
      <c r="B111" s="130"/>
      <c r="C111" s="130"/>
      <c r="D111" s="130"/>
      <c r="E111" s="130"/>
      <c r="F111" s="130"/>
      <c r="G111" s="130"/>
      <c r="H111" s="131"/>
      <c r="I111" s="131"/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127"/>
      <c r="AZ111" s="127"/>
      <c r="BA111" s="127"/>
      <c r="BB111" s="2"/>
      <c r="BC111" s="2"/>
      <c r="BD111" s="55"/>
      <c r="BE111" s="2"/>
      <c r="BF111" s="2"/>
      <c r="BG111" s="2"/>
      <c r="BH111" s="2"/>
    </row>
    <row r="112" spans="1:60" s="41" customFormat="1" x14ac:dyDescent="0.2">
      <c r="A112" s="130"/>
      <c r="B112" s="130"/>
      <c r="C112" s="130"/>
      <c r="D112" s="130"/>
      <c r="E112" s="130"/>
      <c r="F112" s="130"/>
      <c r="G112" s="130"/>
      <c r="H112" s="131"/>
      <c r="I112" s="131"/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127"/>
      <c r="AZ112" s="127"/>
      <c r="BA112" s="127"/>
      <c r="BB112" s="2"/>
      <c r="BC112" s="2"/>
      <c r="BD112" s="55"/>
      <c r="BE112" s="2"/>
      <c r="BF112" s="2"/>
      <c r="BG112" s="2"/>
      <c r="BH112" s="2"/>
    </row>
    <row r="113" spans="1:60" s="41" customFormat="1" x14ac:dyDescent="0.2">
      <c r="A113" s="130"/>
      <c r="B113" s="130"/>
      <c r="C113" s="130"/>
      <c r="D113" s="130"/>
      <c r="E113" s="130"/>
      <c r="F113" s="130"/>
      <c r="G113" s="130"/>
      <c r="H113" s="131"/>
      <c r="I113" s="13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127"/>
      <c r="AZ113" s="127"/>
      <c r="BA113" s="127"/>
      <c r="BB113" s="2"/>
      <c r="BC113" s="2"/>
      <c r="BD113" s="55"/>
      <c r="BE113" s="2"/>
      <c r="BF113" s="2"/>
      <c r="BG113" s="2"/>
      <c r="BH113" s="2"/>
    </row>
    <row r="114" spans="1:60" s="41" customFormat="1" x14ac:dyDescent="0.2">
      <c r="A114" s="130"/>
      <c r="B114" s="130"/>
      <c r="C114" s="130"/>
      <c r="D114" s="130"/>
      <c r="E114" s="130"/>
      <c r="F114" s="130"/>
      <c r="G114" s="130"/>
      <c r="H114" s="131"/>
      <c r="I114" s="131"/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127"/>
      <c r="AZ114" s="127"/>
      <c r="BA114" s="127"/>
      <c r="BB114" s="2"/>
      <c r="BC114" s="2"/>
      <c r="BD114" s="55"/>
      <c r="BE114" s="2"/>
      <c r="BF114" s="2"/>
      <c r="BG114" s="2"/>
      <c r="BH114" s="2"/>
    </row>
    <row r="115" spans="1:60" s="41" customFormat="1" x14ac:dyDescent="0.2">
      <c r="A115" s="130"/>
      <c r="B115" s="130"/>
      <c r="C115" s="130"/>
      <c r="D115" s="130"/>
      <c r="E115" s="130"/>
      <c r="F115" s="130"/>
      <c r="G115" s="130"/>
      <c r="H115" s="131"/>
      <c r="I115" s="131"/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127"/>
      <c r="AZ115" s="127"/>
      <c r="BA115" s="127"/>
      <c r="BB115" s="2"/>
      <c r="BC115" s="2"/>
      <c r="BD115" s="55"/>
      <c r="BE115" s="2"/>
      <c r="BF115" s="2"/>
      <c r="BG115" s="2"/>
      <c r="BH115" s="2"/>
    </row>
    <row r="116" spans="1:60" s="41" customFormat="1" x14ac:dyDescent="0.2">
      <c r="A116" s="130"/>
      <c r="B116" s="130"/>
      <c r="C116" s="130"/>
      <c r="D116" s="130"/>
      <c r="E116" s="130"/>
      <c r="F116" s="130"/>
      <c r="G116" s="130"/>
      <c r="H116" s="131"/>
      <c r="I116" s="131"/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127"/>
      <c r="AZ116" s="127"/>
      <c r="BA116" s="127"/>
      <c r="BB116" s="2"/>
      <c r="BC116" s="2"/>
      <c r="BD116" s="55"/>
      <c r="BE116" s="2"/>
      <c r="BF116" s="2"/>
      <c r="BG116" s="2"/>
      <c r="BH116" s="2"/>
    </row>
    <row r="117" spans="1:60" s="41" customFormat="1" x14ac:dyDescent="0.2">
      <c r="A117" s="130"/>
      <c r="B117" s="130"/>
      <c r="C117" s="130"/>
      <c r="D117" s="130"/>
      <c r="E117" s="130"/>
      <c r="F117" s="130"/>
      <c r="G117" s="130"/>
      <c r="H117" s="131"/>
      <c r="I117" s="131"/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127"/>
      <c r="AZ117" s="127"/>
      <c r="BA117" s="127"/>
      <c r="BB117" s="2"/>
      <c r="BC117" s="2"/>
      <c r="BD117" s="55"/>
      <c r="BE117" s="2"/>
      <c r="BF117" s="2"/>
      <c r="BG117" s="2"/>
      <c r="BH117" s="2"/>
    </row>
    <row r="118" spans="1:60" s="41" customFormat="1" x14ac:dyDescent="0.2">
      <c r="A118" s="130"/>
      <c r="B118" s="130"/>
      <c r="C118" s="130"/>
      <c r="D118" s="130"/>
      <c r="E118" s="130"/>
      <c r="F118" s="130"/>
      <c r="G118" s="130"/>
      <c r="H118" s="131"/>
      <c r="I118" s="131"/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127"/>
      <c r="AZ118" s="127"/>
      <c r="BA118" s="127"/>
      <c r="BB118" s="2"/>
      <c r="BC118" s="2"/>
      <c r="BD118" s="55"/>
      <c r="BE118" s="2"/>
      <c r="BF118" s="2"/>
      <c r="BG118" s="2"/>
      <c r="BH118" s="2"/>
    </row>
    <row r="119" spans="1:60" s="41" customFormat="1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127"/>
      <c r="AZ119" s="127"/>
      <c r="BA119" s="127"/>
      <c r="BB119" s="2"/>
      <c r="BC119" s="2"/>
      <c r="BD119" s="55"/>
      <c r="BE119" s="2"/>
      <c r="BF119" s="2"/>
      <c r="BG119" s="2"/>
      <c r="BH119" s="2"/>
    </row>
    <row r="120" spans="1:60" s="41" customFormat="1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27"/>
      <c r="AZ120" s="127"/>
      <c r="BA120" s="127"/>
      <c r="BB120" s="2"/>
      <c r="BC120" s="2"/>
      <c r="BD120" s="55"/>
      <c r="BE120" s="2"/>
      <c r="BF120" s="2"/>
      <c r="BG120" s="2"/>
      <c r="BH120" s="2"/>
    </row>
    <row r="121" spans="1:60" s="41" customFormat="1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127"/>
      <c r="AZ121" s="127"/>
      <c r="BA121" s="127"/>
      <c r="BB121" s="2"/>
      <c r="BC121" s="2"/>
      <c r="BD121" s="55"/>
      <c r="BE121" s="2"/>
      <c r="BF121" s="2"/>
      <c r="BG121" s="2"/>
      <c r="BH121" s="2"/>
    </row>
    <row r="122" spans="1:60" s="41" customFormat="1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127"/>
      <c r="AZ122" s="127"/>
      <c r="BA122" s="127"/>
      <c r="BB122" s="2"/>
      <c r="BC122" s="2"/>
      <c r="BD122" s="55"/>
      <c r="BE122" s="2"/>
      <c r="BF122" s="2"/>
      <c r="BG122" s="2"/>
      <c r="BH122" s="2"/>
    </row>
    <row r="123" spans="1:60" s="41" customFormat="1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127"/>
      <c r="AY123" s="127"/>
      <c r="AZ123" s="127"/>
      <c r="BA123" s="2"/>
      <c r="BB123" s="2"/>
      <c r="BC123" s="55"/>
      <c r="BD123" s="2"/>
      <c r="BE123" s="2"/>
      <c r="BF123" s="2"/>
      <c r="BG123" s="2"/>
    </row>
    <row r="124" spans="1:60" s="41" customFormat="1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27"/>
      <c r="AY124" s="127"/>
      <c r="AZ124" s="127"/>
      <c r="BA124" s="2"/>
      <c r="BB124" s="2"/>
      <c r="BC124" s="55"/>
      <c r="BD124" s="2"/>
      <c r="BE124" s="2"/>
      <c r="BF124" s="2"/>
      <c r="BG124" s="2"/>
    </row>
    <row r="125" spans="1:60" s="41" customFormat="1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127"/>
      <c r="AY125" s="127"/>
      <c r="AZ125" s="127"/>
      <c r="BA125" s="2"/>
      <c r="BB125" s="2"/>
      <c r="BC125" s="55"/>
      <c r="BD125" s="2"/>
      <c r="BE125" s="2"/>
      <c r="BF125" s="2"/>
      <c r="BG125" s="2"/>
    </row>
    <row r="126" spans="1:60" x14ac:dyDescent="0.2">
      <c r="B126" s="132"/>
    </row>
    <row r="129" spans="8:59" s="41" customFormat="1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127"/>
      <c r="AY129" s="127"/>
      <c r="AZ129" s="127"/>
      <c r="BA129" s="2"/>
      <c r="BB129" s="2"/>
      <c r="BC129" s="55"/>
      <c r="BD129" s="2"/>
      <c r="BE129" s="2"/>
      <c r="BF129" s="2"/>
      <c r="BG129" s="2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7</xdr:col>
                    <xdr:colOff>3474720</xdr:colOff>
                    <xdr:row>1</xdr:row>
                    <xdr:rowOff>160020</xdr:rowOff>
                  </from>
                  <to>
                    <xdr:col>8</xdr:col>
                    <xdr:colOff>144780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7</xdr:col>
                    <xdr:colOff>3489960</xdr:colOff>
                    <xdr:row>3</xdr:row>
                    <xdr:rowOff>160020</xdr:rowOff>
                  </from>
                  <to>
                    <xdr:col>8</xdr:col>
                    <xdr:colOff>152400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O2&amp;AmR MiR05-Kit#0915</vt:lpstr>
      <vt:lpstr>O2&amp;AmR MiR05-Kit#18.02872</vt:lpstr>
      <vt:lpstr>O2&amp;AmR MiR05-Kit#19.01689</vt:lpstr>
      <vt:lpstr>O2&amp;AmR MiR05-Kit#20J01923</vt:lpstr>
      <vt:lpstr>O2&amp;AmR MiR05-Kit#21J01861</vt:lpstr>
      <vt:lpstr>'O2&amp;AmR MiR05-Kit#0915'!Print_Area</vt:lpstr>
      <vt:lpstr>'O2&amp;AmR MiR05-Kit#18.02872'!Print_Area</vt:lpstr>
      <vt:lpstr>'O2&amp;AmR MiR05-Kit#19.01689'!Print_Area</vt:lpstr>
      <vt:lpstr>'O2&amp;AmR MiR05-Kit#21J01861'!Titrvol20</vt:lpstr>
      <vt:lpstr>Titrvol20</vt:lpstr>
      <vt:lpstr>Unknown</vt:lpstr>
      <vt:lpstr>'O2&amp;AmR MiR05-Kit#21J01861'!UnknownS20</vt:lpstr>
      <vt:lpstr>UnknownS20</vt:lpstr>
      <vt:lpstr>UnknownSample</vt:lpstr>
      <vt:lpstr>'O2&amp;AmR MiR05-Kit#18.02872'!UnknownSampleCheck</vt:lpstr>
      <vt:lpstr>'O2&amp;AmR MiR05-Kit#19.01689'!UnknownSampleCheck</vt:lpstr>
      <vt:lpstr>UnknownSampleCheck</vt:lpstr>
      <vt:lpstr>Volume</vt:lpstr>
      <vt:lpstr>VolumeC</vt:lpstr>
      <vt:lpstr>'O2&amp;AmR MiR05-Kit#18.02872'!VolumeCorr</vt:lpstr>
      <vt:lpstr>'O2&amp;AmR MiR05-Kit#19.01689'!VolumeCorr</vt:lpstr>
      <vt:lpstr>VolumeCorr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Sabine Schmitt</cp:lastModifiedBy>
  <cp:lastPrinted>2016-07-26T07:02:00Z</cp:lastPrinted>
  <dcterms:created xsi:type="dcterms:W3CDTF">2004-10-29T04:30:37Z</dcterms:created>
  <dcterms:modified xsi:type="dcterms:W3CDTF">2022-08-18T11:54:00Z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