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omments6.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harts/chart29.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harts/chart18.xml" ContentType="application/vnd.openxmlformats-officedocument.drawingml.chart+xml"/>
  <Override PartName="/xl/charts/chart19.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30.xml" ContentType="application/vnd.openxmlformats-officedocument.drawingml.chart+xml"/>
  <Override PartName="/docProps/core.xml" ContentType="application/vnd.openxmlformats-package.core-properties+xml"/>
  <Override PartName="/xl/charts/chart7.xml" ContentType="application/vnd.openxmlformats-officedocument.drawingml.chart+xml"/>
  <Override PartName="/xl/charts/chart10.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worksheets/sheet6.xml" ContentType="application/vnd.openxmlformats-officedocument.spreadsheetml.worksheet+xml"/>
  <Override PartName="/xl/charts/chart3.xml" ContentType="application/vnd.openxmlformats-officedocument.drawingml.chart+xml"/>
  <Default Extension="emf" ContentType="image/x-emf"/>
  <Default Extension="jpeg" ContentType="image/jpeg"/>
  <Override PartName="/xl/drawings/drawing5.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DieseArbeitsmappe" defaultThemeVersion="124226"/>
  <bookViews>
    <workbookView xWindow="120" yWindow="105" windowWidth="5460" windowHeight="5055" tabRatio="883" activeTab="1"/>
  </bookViews>
  <sheets>
    <sheet name="Template_O2-background" sheetId="75" r:id="rId1"/>
    <sheet name="Demo newO2-background (2)" sheetId="76" r:id="rId2"/>
    <sheet name="Example_O2-background" sheetId="61" r:id="rId3"/>
    <sheet name="Example_O2-background high O2" sheetId="66" r:id="rId4"/>
    <sheet name="Template_O2-background high O2" sheetId="70" r:id="rId5"/>
    <sheet name="Example_O2-background comp" sheetId="64" r:id="rId6"/>
  </sheets>
  <definedNames>
    <definedName name="_xlnm._FilterDatabase" localSheetId="2" hidden="1">'Example_O2-background'!$A$1:$AG$41</definedName>
    <definedName name="_xlnm._FilterDatabase" localSheetId="5" hidden="1">'Example_O2-background comp'!$A$1:$AM$42</definedName>
    <definedName name="_xlnm._FilterDatabase" localSheetId="3" hidden="1">'Example_O2-background high O2'!$A$1:$AG$41</definedName>
    <definedName name="_xlnm._FilterDatabase" localSheetId="4" hidden="1">'Template_O2-background high O2'!$A$1:$AG$41</definedName>
    <definedName name="_xlnm.Print_Area" localSheetId="2">'Example_O2-background'!$A$1:$I$40</definedName>
    <definedName name="_xlnm.Print_Area" localSheetId="5">'Example_O2-background comp'!$A$1:$I$40</definedName>
    <definedName name="_xlnm.Print_Area" localSheetId="3">'Example_O2-background high O2'!$A$1:$I$40</definedName>
    <definedName name="_xlnm.Print_Area" localSheetId="4">'Template_O2-background high O2'!$A$1:$I$40</definedName>
  </definedNames>
  <calcPr calcId="125725"/>
</workbook>
</file>

<file path=xl/calcChain.xml><?xml version="1.0" encoding="utf-8"?>
<calcChain xmlns="http://schemas.openxmlformats.org/spreadsheetml/2006/main">
  <c r="D62" i="75"/>
  <c r="D42"/>
  <c r="D62" i="76"/>
  <c r="D42"/>
  <c r="G43"/>
  <c r="F79"/>
  <c r="E79"/>
  <c r="BJ78"/>
  <c r="BI78"/>
  <c r="BH78"/>
  <c r="BG78"/>
  <c r="BF78"/>
  <c r="BE78"/>
  <c r="BD78"/>
  <c r="BC78"/>
  <c r="BB78"/>
  <c r="BA78"/>
  <c r="AZ78"/>
  <c r="AY78"/>
  <c r="AX78"/>
  <c r="AW78"/>
  <c r="AV78"/>
  <c r="AU78"/>
  <c r="AT78"/>
  <c r="AS78"/>
  <c r="AR78"/>
  <c r="AQ78"/>
  <c r="AP78"/>
  <c r="AO78"/>
  <c r="AN78"/>
  <c r="AM78"/>
  <c r="AL78"/>
  <c r="AK78"/>
  <c r="AJ78"/>
  <c r="AI78"/>
  <c r="AH78"/>
  <c r="AG78"/>
  <c r="AF78"/>
  <c r="AE78"/>
  <c r="AD78"/>
  <c r="AC78"/>
  <c r="AB78"/>
  <c r="AA78"/>
  <c r="Z78"/>
  <c r="Y78"/>
  <c r="X78"/>
  <c r="W78"/>
  <c r="V78"/>
  <c r="U78"/>
  <c r="T78"/>
  <c r="S78"/>
  <c r="BJ77"/>
  <c r="BI77"/>
  <c r="BH77"/>
  <c r="BG77"/>
  <c r="BF77"/>
  <c r="BE77"/>
  <c r="BD77"/>
  <c r="BC77"/>
  <c r="BB77"/>
  <c r="BA77"/>
  <c r="AZ77"/>
  <c r="AY77"/>
  <c r="AX77"/>
  <c r="AW77"/>
  <c r="AV77"/>
  <c r="AU77"/>
  <c r="AT77"/>
  <c r="AS77"/>
  <c r="AR77"/>
  <c r="AQ77"/>
  <c r="AP77"/>
  <c r="AO77"/>
  <c r="AN77"/>
  <c r="AM77"/>
  <c r="AL77"/>
  <c r="AK77"/>
  <c r="AJ77"/>
  <c r="AI77"/>
  <c r="AH77"/>
  <c r="AG77"/>
  <c r="AF77"/>
  <c r="AE77"/>
  <c r="AD77"/>
  <c r="AC77"/>
  <c r="AB77"/>
  <c r="AA77"/>
  <c r="Z77"/>
  <c r="Y77"/>
  <c r="X77"/>
  <c r="W77"/>
  <c r="BJ76"/>
  <c r="BI76"/>
  <c r="BH76"/>
  <c r="BG76"/>
  <c r="BF76"/>
  <c r="BE76"/>
  <c r="BD76"/>
  <c r="BC76"/>
  <c r="BB76"/>
  <c r="BA76"/>
  <c r="AZ76"/>
  <c r="AY76"/>
  <c r="AX76"/>
  <c r="AW76"/>
  <c r="AV76"/>
  <c r="AU76"/>
  <c r="AT76"/>
  <c r="AS76"/>
  <c r="AR76"/>
  <c r="AQ76"/>
  <c r="AP76"/>
  <c r="AO76"/>
  <c r="AN76"/>
  <c r="AM76"/>
  <c r="AL76"/>
  <c r="AK76"/>
  <c r="AJ76"/>
  <c r="AI76"/>
  <c r="AH76"/>
  <c r="AG76"/>
  <c r="AF76"/>
  <c r="AE76"/>
  <c r="AD76"/>
  <c r="AC76"/>
  <c r="AB76"/>
  <c r="AA76"/>
  <c r="Z76"/>
  <c r="Y76"/>
  <c r="X76"/>
  <c r="W76"/>
  <c r="S76"/>
  <c r="S77" s="1"/>
  <c r="BJ75"/>
  <c r="BI75"/>
  <c r="BH75"/>
  <c r="BG75"/>
  <c r="BF75"/>
  <c r="BE75"/>
  <c r="BD75"/>
  <c r="BC75"/>
  <c r="BB75"/>
  <c r="BA75"/>
  <c r="AZ75"/>
  <c r="AY75"/>
  <c r="AX75"/>
  <c r="AW75"/>
  <c r="AV75"/>
  <c r="AU75"/>
  <c r="AT75"/>
  <c r="AS75"/>
  <c r="AR75"/>
  <c r="AQ75"/>
  <c r="AP75"/>
  <c r="AO75"/>
  <c r="AN75"/>
  <c r="AM75"/>
  <c r="AL75"/>
  <c r="AK75"/>
  <c r="AJ75"/>
  <c r="AI75"/>
  <c r="AH75"/>
  <c r="AG75"/>
  <c r="AF75"/>
  <c r="AE75"/>
  <c r="AD75"/>
  <c r="AC75"/>
  <c r="AB75"/>
  <c r="AA75"/>
  <c r="Z75"/>
  <c r="Y75"/>
  <c r="X75"/>
  <c r="W75"/>
  <c r="V75"/>
  <c r="U75"/>
  <c r="T75"/>
  <c r="S75"/>
  <c r="G64"/>
  <c r="T76" s="1"/>
  <c r="T77" s="1"/>
  <c r="G63"/>
  <c r="E62"/>
  <c r="C61"/>
  <c r="B61"/>
  <c r="F59"/>
  <c r="E59"/>
  <c r="BJ58"/>
  <c r="BI58"/>
  <c r="BH58"/>
  <c r="BG58"/>
  <c r="BF58"/>
  <c r="BE58"/>
  <c r="BD58"/>
  <c r="BC58"/>
  <c r="BB58"/>
  <c r="BA58"/>
  <c r="AZ58"/>
  <c r="AY58"/>
  <c r="AX58"/>
  <c r="AW58"/>
  <c r="AV58"/>
  <c r="AU58"/>
  <c r="AT58"/>
  <c r="AS58"/>
  <c r="AR58"/>
  <c r="AQ58"/>
  <c r="AP58"/>
  <c r="AO58"/>
  <c r="AN58"/>
  <c r="AM58"/>
  <c r="AL58"/>
  <c r="AK58"/>
  <c r="AJ58"/>
  <c r="AI58"/>
  <c r="AH58"/>
  <c r="AG58"/>
  <c r="AF58"/>
  <c r="AE58"/>
  <c r="AD58"/>
  <c r="AC58"/>
  <c r="AB58"/>
  <c r="AA58"/>
  <c r="Z58"/>
  <c r="Y58"/>
  <c r="X58"/>
  <c r="W58"/>
  <c r="V58"/>
  <c r="U58"/>
  <c r="T58"/>
  <c r="S58"/>
  <c r="BJ57"/>
  <c r="BI57"/>
  <c r="BH57"/>
  <c r="BG57"/>
  <c r="BF57"/>
  <c r="BE57"/>
  <c r="BD57"/>
  <c r="BC57"/>
  <c r="BB57"/>
  <c r="BA57"/>
  <c r="AZ57"/>
  <c r="AY57"/>
  <c r="AX57"/>
  <c r="AW57"/>
  <c r="AV57"/>
  <c r="AU57"/>
  <c r="AT57"/>
  <c r="AS57"/>
  <c r="AR57"/>
  <c r="AQ57"/>
  <c r="AP57"/>
  <c r="AO57"/>
  <c r="AN57"/>
  <c r="AM57"/>
  <c r="AL57"/>
  <c r="AK57"/>
  <c r="AJ57"/>
  <c r="AI57"/>
  <c r="AH57"/>
  <c r="AG57"/>
  <c r="AF57"/>
  <c r="AE57"/>
  <c r="AD57"/>
  <c r="AC57"/>
  <c r="AB57"/>
  <c r="AA57"/>
  <c r="Z57"/>
  <c r="Y57"/>
  <c r="X57"/>
  <c r="W57"/>
  <c r="BJ56"/>
  <c r="BI56"/>
  <c r="BH56"/>
  <c r="BG56"/>
  <c r="BF56"/>
  <c r="BE56"/>
  <c r="BD56"/>
  <c r="BC56"/>
  <c r="BB56"/>
  <c r="BA56"/>
  <c r="AZ56"/>
  <c r="AY56"/>
  <c r="AX56"/>
  <c r="AW56"/>
  <c r="AV56"/>
  <c r="AU56"/>
  <c r="AT56"/>
  <c r="AS56"/>
  <c r="AR56"/>
  <c r="AQ56"/>
  <c r="AP56"/>
  <c r="AO56"/>
  <c r="AN56"/>
  <c r="AM56"/>
  <c r="AL56"/>
  <c r="AK56"/>
  <c r="AJ56"/>
  <c r="AI56"/>
  <c r="AH56"/>
  <c r="AG56"/>
  <c r="AF56"/>
  <c r="AE56"/>
  <c r="AD56"/>
  <c r="AC56"/>
  <c r="AB56"/>
  <c r="AA56"/>
  <c r="Z56"/>
  <c r="Y56"/>
  <c r="X56"/>
  <c r="W56"/>
  <c r="BJ55"/>
  <c r="BI55"/>
  <c r="BH55"/>
  <c r="BG55"/>
  <c r="BF55"/>
  <c r="BE55"/>
  <c r="BD55"/>
  <c r="BC55"/>
  <c r="BB55"/>
  <c r="BA55"/>
  <c r="AZ55"/>
  <c r="AY55"/>
  <c r="AX55"/>
  <c r="AW55"/>
  <c r="AV55"/>
  <c r="AU55"/>
  <c r="AT55"/>
  <c r="AS55"/>
  <c r="AR55"/>
  <c r="AQ55"/>
  <c r="AP55"/>
  <c r="AO55"/>
  <c r="AN55"/>
  <c r="AM55"/>
  <c r="AL55"/>
  <c r="AK55"/>
  <c r="AJ55"/>
  <c r="AI55"/>
  <c r="AH55"/>
  <c r="AG55"/>
  <c r="AF55"/>
  <c r="AE55"/>
  <c r="AD55"/>
  <c r="AC55"/>
  <c r="AB55"/>
  <c r="AA55"/>
  <c r="Z55"/>
  <c r="Y55"/>
  <c r="X55"/>
  <c r="W55"/>
  <c r="V55"/>
  <c r="U55"/>
  <c r="T55"/>
  <c r="S55"/>
  <c r="G44"/>
  <c r="U56" s="1"/>
  <c r="U57" s="1"/>
  <c r="C43"/>
  <c r="V76" l="1"/>
  <c r="V77" s="1"/>
  <c r="U76"/>
  <c r="U77" s="1"/>
  <c r="R77" s="1"/>
  <c r="T56"/>
  <c r="T57" s="1"/>
  <c r="S56"/>
  <c r="S57" s="1"/>
  <c r="V56"/>
  <c r="V57" s="1"/>
  <c r="C63"/>
  <c r="E42"/>
  <c r="A61"/>
  <c r="R57" l="1"/>
  <c r="C41"/>
  <c r="B41"/>
  <c r="F39"/>
  <c r="E39"/>
  <c r="BJ38"/>
  <c r="BI38"/>
  <c r="BH38"/>
  <c r="BG38"/>
  <c r="BF38"/>
  <c r="BE38"/>
  <c r="BD38"/>
  <c r="BC38"/>
  <c r="BB38"/>
  <c r="BA38"/>
  <c r="AZ38"/>
  <c r="AY38"/>
  <c r="AX38"/>
  <c r="AW38"/>
  <c r="AV38"/>
  <c r="AU38"/>
  <c r="AT38"/>
  <c r="AS38"/>
  <c r="AR38"/>
  <c r="AQ38"/>
  <c r="AP38"/>
  <c r="AO38"/>
  <c r="AN38"/>
  <c r="AM38"/>
  <c r="AL38"/>
  <c r="AK38"/>
  <c r="AJ38"/>
  <c r="AI38"/>
  <c r="AH38"/>
  <c r="AG38"/>
  <c r="AF38"/>
  <c r="AE38"/>
  <c r="AD38"/>
  <c r="AC38"/>
  <c r="AB38"/>
  <c r="AA38"/>
  <c r="Z38"/>
  <c r="Y38"/>
  <c r="X38"/>
  <c r="W38"/>
  <c r="V38"/>
  <c r="U38"/>
  <c r="T38"/>
  <c r="S38"/>
  <c r="BJ37"/>
  <c r="BI37"/>
  <c r="BH37"/>
  <c r="BG37"/>
  <c r="BF37"/>
  <c r="BE37"/>
  <c r="BD37"/>
  <c r="BC37"/>
  <c r="BB37"/>
  <c r="BA37"/>
  <c r="AZ37"/>
  <c r="AY37"/>
  <c r="AX37"/>
  <c r="AW37"/>
  <c r="AV37"/>
  <c r="AU37"/>
  <c r="AT37"/>
  <c r="AS37"/>
  <c r="AR37"/>
  <c r="AQ37"/>
  <c r="AP37"/>
  <c r="AO37"/>
  <c r="AN37"/>
  <c r="AM37"/>
  <c r="AL37"/>
  <c r="AK37"/>
  <c r="AJ37"/>
  <c r="AI37"/>
  <c r="AH37"/>
  <c r="AG37"/>
  <c r="AF37"/>
  <c r="AE37"/>
  <c r="AD37"/>
  <c r="AC37"/>
  <c r="AB37"/>
  <c r="AA37"/>
  <c r="Z37"/>
  <c r="Y37"/>
  <c r="X37"/>
  <c r="W37"/>
  <c r="BJ36"/>
  <c r="BI36"/>
  <c r="BH36"/>
  <c r="BG36"/>
  <c r="BF36"/>
  <c r="BE36"/>
  <c r="BD36"/>
  <c r="BC36"/>
  <c r="BB36"/>
  <c r="BA36"/>
  <c r="AZ36"/>
  <c r="AY36"/>
  <c r="AX36"/>
  <c r="AW36"/>
  <c r="AV36"/>
  <c r="AU36"/>
  <c r="AT36"/>
  <c r="AS36"/>
  <c r="AR36"/>
  <c r="AQ36"/>
  <c r="AP36"/>
  <c r="AO36"/>
  <c r="AN36"/>
  <c r="AM36"/>
  <c r="AL36"/>
  <c r="AK36"/>
  <c r="AJ36"/>
  <c r="AI36"/>
  <c r="AH36"/>
  <c r="AG36"/>
  <c r="AF36"/>
  <c r="AE36"/>
  <c r="AD36"/>
  <c r="AC36"/>
  <c r="AB36"/>
  <c r="AA36"/>
  <c r="Z36"/>
  <c r="Y36"/>
  <c r="X36"/>
  <c r="W36"/>
  <c r="BJ35"/>
  <c r="BI35"/>
  <c r="BH35"/>
  <c r="BG35"/>
  <c r="BF35"/>
  <c r="BE35"/>
  <c r="BD35"/>
  <c r="BC35"/>
  <c r="BB35"/>
  <c r="BA35"/>
  <c r="AZ35"/>
  <c r="AY35"/>
  <c r="AX35"/>
  <c r="AW35"/>
  <c r="AV35"/>
  <c r="AU35"/>
  <c r="AT35"/>
  <c r="AS35"/>
  <c r="AR35"/>
  <c r="AQ35"/>
  <c r="AP35"/>
  <c r="AO35"/>
  <c r="AN35"/>
  <c r="AM35"/>
  <c r="AL35"/>
  <c r="AK35"/>
  <c r="AJ35"/>
  <c r="AI35"/>
  <c r="AH35"/>
  <c r="AG35"/>
  <c r="AF35"/>
  <c r="AE35"/>
  <c r="AD35"/>
  <c r="AC35"/>
  <c r="AB35"/>
  <c r="AA35"/>
  <c r="Z35"/>
  <c r="Y35"/>
  <c r="X35"/>
  <c r="W35"/>
  <c r="V35"/>
  <c r="U35"/>
  <c r="T35"/>
  <c r="S35"/>
  <c r="G24"/>
  <c r="U36" s="1"/>
  <c r="U37" s="1"/>
  <c r="C24"/>
  <c r="A21" s="1"/>
  <c r="G23"/>
  <c r="C21"/>
  <c r="B21"/>
  <c r="F19"/>
  <c r="E19"/>
  <c r="BJ18"/>
  <c r="BI18"/>
  <c r="BH18"/>
  <c r="BG18"/>
  <c r="BF18"/>
  <c r="BE18"/>
  <c r="BD18"/>
  <c r="BC18"/>
  <c r="BB18"/>
  <c r="BA18"/>
  <c r="AZ18"/>
  <c r="AY18"/>
  <c r="AX18"/>
  <c r="AW18"/>
  <c r="AV18"/>
  <c r="AU18"/>
  <c r="AT18"/>
  <c r="AS18"/>
  <c r="AR18"/>
  <c r="AQ18"/>
  <c r="AP18"/>
  <c r="AO18"/>
  <c r="AN18"/>
  <c r="AM18"/>
  <c r="AL18"/>
  <c r="AK18"/>
  <c r="AJ18"/>
  <c r="AI18"/>
  <c r="AH18"/>
  <c r="AG18"/>
  <c r="AF18"/>
  <c r="AE18"/>
  <c r="AD18"/>
  <c r="AC18"/>
  <c r="AB18"/>
  <c r="AA18"/>
  <c r="Z18"/>
  <c r="Y18"/>
  <c r="X18"/>
  <c r="W18"/>
  <c r="V18"/>
  <c r="U18"/>
  <c r="T18"/>
  <c r="S18"/>
  <c r="BJ17"/>
  <c r="BI17"/>
  <c r="BH17"/>
  <c r="BG17"/>
  <c r="BF17"/>
  <c r="BE17"/>
  <c r="BD17"/>
  <c r="BC17"/>
  <c r="BB17"/>
  <c r="BA17"/>
  <c r="AZ17"/>
  <c r="AY17"/>
  <c r="AX17"/>
  <c r="AW17"/>
  <c r="AV17"/>
  <c r="AU17"/>
  <c r="AT17"/>
  <c r="AS17"/>
  <c r="AR17"/>
  <c r="AQ17"/>
  <c r="AP17"/>
  <c r="AO17"/>
  <c r="AN17"/>
  <c r="AM17"/>
  <c r="AL17"/>
  <c r="AK17"/>
  <c r="AJ17"/>
  <c r="AI17"/>
  <c r="AH17"/>
  <c r="AG17"/>
  <c r="AF17"/>
  <c r="AE17"/>
  <c r="AD17"/>
  <c r="AC17"/>
  <c r="AB17"/>
  <c r="AA17"/>
  <c r="Z17"/>
  <c r="Y17"/>
  <c r="X17"/>
  <c r="W17"/>
  <c r="V17"/>
  <c r="U17"/>
  <c r="T17"/>
  <c r="S17"/>
  <c r="R17"/>
  <c r="BJ16"/>
  <c r="BI16"/>
  <c r="BH16"/>
  <c r="BG16"/>
  <c r="BF16"/>
  <c r="BE16"/>
  <c r="BD16"/>
  <c r="BC16"/>
  <c r="BB16"/>
  <c r="BA16"/>
  <c r="AZ16"/>
  <c r="AY16"/>
  <c r="AX16"/>
  <c r="AW16"/>
  <c r="AV16"/>
  <c r="AU16"/>
  <c r="AT16"/>
  <c r="AS16"/>
  <c r="AR16"/>
  <c r="AQ16"/>
  <c r="AP16"/>
  <c r="AO16"/>
  <c r="AN16"/>
  <c r="AM16"/>
  <c r="AL16"/>
  <c r="AK16"/>
  <c r="AJ16"/>
  <c r="AI16"/>
  <c r="AH16"/>
  <c r="AG16"/>
  <c r="AF16"/>
  <c r="AE16"/>
  <c r="AD16"/>
  <c r="AC16"/>
  <c r="AB16"/>
  <c r="AA16"/>
  <c r="Z16"/>
  <c r="Y16"/>
  <c r="X16"/>
  <c r="W16"/>
  <c r="V16"/>
  <c r="U16"/>
  <c r="T16"/>
  <c r="S16"/>
  <c r="BJ15"/>
  <c r="BI15"/>
  <c r="BH15"/>
  <c r="BG15"/>
  <c r="BF15"/>
  <c r="BE15"/>
  <c r="BD15"/>
  <c r="BC15"/>
  <c r="BB15"/>
  <c r="BA15"/>
  <c r="AZ15"/>
  <c r="AY15"/>
  <c r="AX15"/>
  <c r="AW15"/>
  <c r="AV15"/>
  <c r="AU15"/>
  <c r="AT15"/>
  <c r="AS15"/>
  <c r="AR15"/>
  <c r="AQ15"/>
  <c r="AP15"/>
  <c r="AO15"/>
  <c r="AN15"/>
  <c r="AM15"/>
  <c r="AL15"/>
  <c r="AK15"/>
  <c r="AJ15"/>
  <c r="AI15"/>
  <c r="AH15"/>
  <c r="AG15"/>
  <c r="AF15"/>
  <c r="AE15"/>
  <c r="AD15"/>
  <c r="AC15"/>
  <c r="AB15"/>
  <c r="AA15"/>
  <c r="Z15"/>
  <c r="Y15"/>
  <c r="X15"/>
  <c r="W15"/>
  <c r="V15"/>
  <c r="U15"/>
  <c r="T15"/>
  <c r="S15"/>
  <c r="G4"/>
  <c r="G3"/>
  <c r="G1"/>
  <c r="C1"/>
  <c r="B1"/>
  <c r="A1"/>
  <c r="E62" i="75"/>
  <c r="C61"/>
  <c r="C1"/>
  <c r="C21"/>
  <c r="E42"/>
  <c r="C41"/>
  <c r="F79"/>
  <c r="E79"/>
  <c r="BJ78"/>
  <c r="BI78"/>
  <c r="BH78"/>
  <c r="BG78"/>
  <c r="BF78"/>
  <c r="BE78"/>
  <c r="BD78"/>
  <c r="BC78"/>
  <c r="BB78"/>
  <c r="BA78"/>
  <c r="AZ78"/>
  <c r="AY78"/>
  <c r="AX78"/>
  <c r="AW78"/>
  <c r="AV78"/>
  <c r="AU78"/>
  <c r="AT78"/>
  <c r="AS78"/>
  <c r="AR78"/>
  <c r="AQ78"/>
  <c r="AP78"/>
  <c r="AO78"/>
  <c r="AN78"/>
  <c r="AM78"/>
  <c r="AL78"/>
  <c r="AK78"/>
  <c r="AJ78"/>
  <c r="AI78"/>
  <c r="AH78"/>
  <c r="AG78"/>
  <c r="AF78"/>
  <c r="AE78"/>
  <c r="AD78"/>
  <c r="AC78"/>
  <c r="AB78"/>
  <c r="AA78"/>
  <c r="Z78"/>
  <c r="Y78"/>
  <c r="X78"/>
  <c r="W78"/>
  <c r="V78"/>
  <c r="U78"/>
  <c r="T78"/>
  <c r="S78"/>
  <c r="BJ77"/>
  <c r="BI77"/>
  <c r="BH77"/>
  <c r="BG77"/>
  <c r="BF77"/>
  <c r="BE77"/>
  <c r="BD77"/>
  <c r="BC77"/>
  <c r="BB77"/>
  <c r="BA77"/>
  <c r="AZ77"/>
  <c r="AY77"/>
  <c r="AX77"/>
  <c r="AW77"/>
  <c r="AV77"/>
  <c r="AU77"/>
  <c r="AT77"/>
  <c r="AS77"/>
  <c r="AR77"/>
  <c r="AQ77"/>
  <c r="AP77"/>
  <c r="AO77"/>
  <c r="AN77"/>
  <c r="AM77"/>
  <c r="AL77"/>
  <c r="AK77"/>
  <c r="AJ77"/>
  <c r="AI77"/>
  <c r="AH77"/>
  <c r="AG77"/>
  <c r="AF77"/>
  <c r="AE77"/>
  <c r="AD77"/>
  <c r="AC77"/>
  <c r="AB77"/>
  <c r="AA77"/>
  <c r="Z77"/>
  <c r="Y77"/>
  <c r="X77"/>
  <c r="W77"/>
  <c r="V77"/>
  <c r="U77"/>
  <c r="T77"/>
  <c r="S77"/>
  <c r="BJ76"/>
  <c r="BI76"/>
  <c r="BH76"/>
  <c r="BG76"/>
  <c r="BF76"/>
  <c r="BE76"/>
  <c r="BD76"/>
  <c r="BC76"/>
  <c r="BB76"/>
  <c r="BA76"/>
  <c r="AZ76"/>
  <c r="AY76"/>
  <c r="AX76"/>
  <c r="AW76"/>
  <c r="AV76"/>
  <c r="AU76"/>
  <c r="AT76"/>
  <c r="AS76"/>
  <c r="AR76"/>
  <c r="AQ76"/>
  <c r="AP76"/>
  <c r="AO76"/>
  <c r="AN76"/>
  <c r="AM76"/>
  <c r="AL76"/>
  <c r="AK76"/>
  <c r="AJ76"/>
  <c r="AI76"/>
  <c r="AH76"/>
  <c r="AG76"/>
  <c r="AF76"/>
  <c r="AE76"/>
  <c r="AD76"/>
  <c r="AC76"/>
  <c r="AB76"/>
  <c r="AA76"/>
  <c r="Z76"/>
  <c r="Y76"/>
  <c r="X76"/>
  <c r="W76"/>
  <c r="V76"/>
  <c r="U76"/>
  <c r="T76"/>
  <c r="S76"/>
  <c r="BJ75"/>
  <c r="BI75"/>
  <c r="BH75"/>
  <c r="BG75"/>
  <c r="BF75"/>
  <c r="BE75"/>
  <c r="BD75"/>
  <c r="BC75"/>
  <c r="BB75"/>
  <c r="BA75"/>
  <c r="AZ75"/>
  <c r="AY75"/>
  <c r="AX75"/>
  <c r="AW75"/>
  <c r="AV75"/>
  <c r="AU75"/>
  <c r="AT75"/>
  <c r="AS75"/>
  <c r="AR75"/>
  <c r="AQ75"/>
  <c r="AP75"/>
  <c r="AO75"/>
  <c r="AN75"/>
  <c r="AM75"/>
  <c r="AL75"/>
  <c r="AK75"/>
  <c r="AJ75"/>
  <c r="AI75"/>
  <c r="AH75"/>
  <c r="AG75"/>
  <c r="AF75"/>
  <c r="AE75"/>
  <c r="AD75"/>
  <c r="AC75"/>
  <c r="AB75"/>
  <c r="AA75"/>
  <c r="Z75"/>
  <c r="Y75"/>
  <c r="X75"/>
  <c r="W75"/>
  <c r="V75"/>
  <c r="U75"/>
  <c r="T75"/>
  <c r="S75"/>
  <c r="G64"/>
  <c r="G63"/>
  <c r="B61"/>
  <c r="F59"/>
  <c r="E59"/>
  <c r="BJ58"/>
  <c r="BI58"/>
  <c r="BH58"/>
  <c r="BG58"/>
  <c r="BF58"/>
  <c r="BE58"/>
  <c r="BD58"/>
  <c r="BC58"/>
  <c r="BB58"/>
  <c r="BA58"/>
  <c r="AZ58"/>
  <c r="AY58"/>
  <c r="AX58"/>
  <c r="AW58"/>
  <c r="AV58"/>
  <c r="AU58"/>
  <c r="AT58"/>
  <c r="AS58"/>
  <c r="AR58"/>
  <c r="AQ58"/>
  <c r="AP58"/>
  <c r="AO58"/>
  <c r="AN58"/>
  <c r="AM58"/>
  <c r="AL58"/>
  <c r="AK58"/>
  <c r="AJ58"/>
  <c r="AI58"/>
  <c r="AH58"/>
  <c r="AG58"/>
  <c r="AF58"/>
  <c r="AE58"/>
  <c r="AD58"/>
  <c r="AC58"/>
  <c r="AB58"/>
  <c r="AA58"/>
  <c r="Z58"/>
  <c r="Y58"/>
  <c r="X58"/>
  <c r="W58"/>
  <c r="V58"/>
  <c r="U58"/>
  <c r="T58"/>
  <c r="S58"/>
  <c r="BJ57"/>
  <c r="BI57"/>
  <c r="BH57"/>
  <c r="BG57"/>
  <c r="BF57"/>
  <c r="BE57"/>
  <c r="BD57"/>
  <c r="BC57"/>
  <c r="BB57"/>
  <c r="BA57"/>
  <c r="AZ57"/>
  <c r="AY57"/>
  <c r="AX57"/>
  <c r="AW57"/>
  <c r="AV57"/>
  <c r="AU57"/>
  <c r="AT57"/>
  <c r="AS57"/>
  <c r="AR57"/>
  <c r="AQ57"/>
  <c r="AP57"/>
  <c r="AO57"/>
  <c r="AN57"/>
  <c r="AM57"/>
  <c r="AL57"/>
  <c r="AK57"/>
  <c r="AJ57"/>
  <c r="AI57"/>
  <c r="AH57"/>
  <c r="AG57"/>
  <c r="AF57"/>
  <c r="AE57"/>
  <c r="AD57"/>
  <c r="AC57"/>
  <c r="AB57"/>
  <c r="AA57"/>
  <c r="Z57"/>
  <c r="Y57"/>
  <c r="X57"/>
  <c r="W57"/>
  <c r="V57"/>
  <c r="U57"/>
  <c r="T57"/>
  <c r="S57"/>
  <c r="BJ56"/>
  <c r="BI56"/>
  <c r="BH56"/>
  <c r="BG56"/>
  <c r="BF56"/>
  <c r="BE56"/>
  <c r="BD56"/>
  <c r="BC56"/>
  <c r="BB56"/>
  <c r="BA56"/>
  <c r="AZ56"/>
  <c r="AY56"/>
  <c r="AX56"/>
  <c r="AW56"/>
  <c r="AV56"/>
  <c r="AU56"/>
  <c r="AT56"/>
  <c r="AS56"/>
  <c r="AR56"/>
  <c r="AQ56"/>
  <c r="AP56"/>
  <c r="AO56"/>
  <c r="AN56"/>
  <c r="AM56"/>
  <c r="AL56"/>
  <c r="AK56"/>
  <c r="AJ56"/>
  <c r="AI56"/>
  <c r="AH56"/>
  <c r="AG56"/>
  <c r="AF56"/>
  <c r="AE56"/>
  <c r="AD56"/>
  <c r="AC56"/>
  <c r="AB56"/>
  <c r="AA56"/>
  <c r="Z56"/>
  <c r="Y56"/>
  <c r="X56"/>
  <c r="W56"/>
  <c r="V56"/>
  <c r="U56"/>
  <c r="T56"/>
  <c r="S56"/>
  <c r="BJ55"/>
  <c r="BI55"/>
  <c r="BH55"/>
  <c r="BG55"/>
  <c r="BF55"/>
  <c r="BE55"/>
  <c r="BD55"/>
  <c r="BC55"/>
  <c r="BB55"/>
  <c r="BA55"/>
  <c r="AZ55"/>
  <c r="AY55"/>
  <c r="AX55"/>
  <c r="AW55"/>
  <c r="AV55"/>
  <c r="AU55"/>
  <c r="AT55"/>
  <c r="AS55"/>
  <c r="AR55"/>
  <c r="AQ55"/>
  <c r="AP55"/>
  <c r="AO55"/>
  <c r="AN55"/>
  <c r="AM55"/>
  <c r="AL55"/>
  <c r="AK55"/>
  <c r="AJ55"/>
  <c r="AI55"/>
  <c r="AH55"/>
  <c r="AG55"/>
  <c r="AF55"/>
  <c r="AE55"/>
  <c r="AD55"/>
  <c r="AC55"/>
  <c r="AB55"/>
  <c r="AA55"/>
  <c r="Z55"/>
  <c r="Y55"/>
  <c r="X55"/>
  <c r="W55"/>
  <c r="V55"/>
  <c r="U55"/>
  <c r="T55"/>
  <c r="S55"/>
  <c r="G44"/>
  <c r="G43"/>
  <c r="B41"/>
  <c r="F39"/>
  <c r="E39"/>
  <c r="BJ38"/>
  <c r="BI38"/>
  <c r="BH38"/>
  <c r="BG38"/>
  <c r="BF38"/>
  <c r="BE38"/>
  <c r="BD38"/>
  <c r="BC38"/>
  <c r="BB38"/>
  <c r="BA38"/>
  <c r="AZ38"/>
  <c r="AY38"/>
  <c r="AX38"/>
  <c r="AW38"/>
  <c r="AV38"/>
  <c r="AU38"/>
  <c r="AT38"/>
  <c r="AS38"/>
  <c r="AR38"/>
  <c r="AQ38"/>
  <c r="AP38"/>
  <c r="AO38"/>
  <c r="AN38"/>
  <c r="AM38"/>
  <c r="AL38"/>
  <c r="AK38"/>
  <c r="AJ38"/>
  <c r="AI38"/>
  <c r="AH38"/>
  <c r="AG38"/>
  <c r="AF38"/>
  <c r="AE38"/>
  <c r="AD38"/>
  <c r="AC38"/>
  <c r="AB38"/>
  <c r="AA38"/>
  <c r="Z38"/>
  <c r="Y38"/>
  <c r="X38"/>
  <c r="W38"/>
  <c r="V38"/>
  <c r="U38"/>
  <c r="T38"/>
  <c r="S38"/>
  <c r="BJ37"/>
  <c r="BI37"/>
  <c r="BH37"/>
  <c r="BG37"/>
  <c r="BF37"/>
  <c r="BE37"/>
  <c r="BD37"/>
  <c r="BC37"/>
  <c r="BB37"/>
  <c r="BA37"/>
  <c r="AZ37"/>
  <c r="AY37"/>
  <c r="AX37"/>
  <c r="AW37"/>
  <c r="AV37"/>
  <c r="AU37"/>
  <c r="AT37"/>
  <c r="AS37"/>
  <c r="AR37"/>
  <c r="AQ37"/>
  <c r="AP37"/>
  <c r="AO37"/>
  <c r="AN37"/>
  <c r="AM37"/>
  <c r="AL37"/>
  <c r="AK37"/>
  <c r="AJ37"/>
  <c r="AI37"/>
  <c r="AH37"/>
  <c r="AG37"/>
  <c r="AF37"/>
  <c r="AE37"/>
  <c r="AD37"/>
  <c r="AC37"/>
  <c r="AB37"/>
  <c r="AA37"/>
  <c r="Z37"/>
  <c r="Y37"/>
  <c r="X37"/>
  <c r="W37"/>
  <c r="V37"/>
  <c r="U37"/>
  <c r="T37"/>
  <c r="S37"/>
  <c r="R37"/>
  <c r="BJ36"/>
  <c r="BI36"/>
  <c r="BH36"/>
  <c r="BG36"/>
  <c r="BF36"/>
  <c r="BE36"/>
  <c r="BD36"/>
  <c r="BC36"/>
  <c r="BB36"/>
  <c r="BA36"/>
  <c r="AZ36"/>
  <c r="AY36"/>
  <c r="AX36"/>
  <c r="AW36"/>
  <c r="AV36"/>
  <c r="AU36"/>
  <c r="AT36"/>
  <c r="AS36"/>
  <c r="AR36"/>
  <c r="AQ36"/>
  <c r="AP36"/>
  <c r="AO36"/>
  <c r="AN36"/>
  <c r="AM36"/>
  <c r="AL36"/>
  <c r="AK36"/>
  <c r="AJ36"/>
  <c r="AI36"/>
  <c r="AH36"/>
  <c r="AG36"/>
  <c r="AF36"/>
  <c r="AE36"/>
  <c r="AD36"/>
  <c r="AC36"/>
  <c r="AB36"/>
  <c r="AA36"/>
  <c r="Z36"/>
  <c r="Y36"/>
  <c r="X36"/>
  <c r="W36"/>
  <c r="V36"/>
  <c r="U36"/>
  <c r="T36"/>
  <c r="S36"/>
  <c r="BJ35"/>
  <c r="BI35"/>
  <c r="BH35"/>
  <c r="BG35"/>
  <c r="BF35"/>
  <c r="BE35"/>
  <c r="BD35"/>
  <c r="BC35"/>
  <c r="BB35"/>
  <c r="BA35"/>
  <c r="AZ35"/>
  <c r="AY35"/>
  <c r="AX35"/>
  <c r="AW35"/>
  <c r="AV35"/>
  <c r="AU35"/>
  <c r="AT35"/>
  <c r="AS35"/>
  <c r="AR35"/>
  <c r="AQ35"/>
  <c r="AP35"/>
  <c r="AO35"/>
  <c r="AN35"/>
  <c r="AM35"/>
  <c r="AL35"/>
  <c r="AK35"/>
  <c r="AJ35"/>
  <c r="AI35"/>
  <c r="AH35"/>
  <c r="AG35"/>
  <c r="AF35"/>
  <c r="AE35"/>
  <c r="AD35"/>
  <c r="AC35"/>
  <c r="AB35"/>
  <c r="AA35"/>
  <c r="Z35"/>
  <c r="Y35"/>
  <c r="X35"/>
  <c r="W35"/>
  <c r="V35"/>
  <c r="U35"/>
  <c r="T35"/>
  <c r="S35"/>
  <c r="G24"/>
  <c r="C24"/>
  <c r="A21"/>
  <c r="G23"/>
  <c r="B21"/>
  <c r="F19"/>
  <c r="E19"/>
  <c r="BJ18"/>
  <c r="BI18"/>
  <c r="BH18"/>
  <c r="BG18"/>
  <c r="BF18"/>
  <c r="BE18"/>
  <c r="BD18"/>
  <c r="BC18"/>
  <c r="BB18"/>
  <c r="BA18"/>
  <c r="AZ18"/>
  <c r="AY18"/>
  <c r="AX18"/>
  <c r="AW18"/>
  <c r="AV18"/>
  <c r="AU18"/>
  <c r="AT18"/>
  <c r="AS18"/>
  <c r="AR18"/>
  <c r="AQ18"/>
  <c r="AP18"/>
  <c r="AO18"/>
  <c r="AN18"/>
  <c r="AM18"/>
  <c r="AL18"/>
  <c r="AK18"/>
  <c r="AJ18"/>
  <c r="AI18"/>
  <c r="AH18"/>
  <c r="AG18"/>
  <c r="AF18"/>
  <c r="AE18"/>
  <c r="AD18"/>
  <c r="AC18"/>
  <c r="AB18"/>
  <c r="AA18"/>
  <c r="Z18"/>
  <c r="Y18"/>
  <c r="X18"/>
  <c r="W18"/>
  <c r="V18"/>
  <c r="U18"/>
  <c r="T18"/>
  <c r="S18"/>
  <c r="BJ17"/>
  <c r="BI17"/>
  <c r="BH17"/>
  <c r="BG17"/>
  <c r="BF17"/>
  <c r="BE17"/>
  <c r="BD17"/>
  <c r="BC17"/>
  <c r="BB17"/>
  <c r="BA17"/>
  <c r="AZ17"/>
  <c r="AY17"/>
  <c r="AX17"/>
  <c r="AW17"/>
  <c r="AV17"/>
  <c r="AU17"/>
  <c r="AT17"/>
  <c r="AS17"/>
  <c r="AR17"/>
  <c r="AQ17"/>
  <c r="AP17"/>
  <c r="AO17"/>
  <c r="AN17"/>
  <c r="AM17"/>
  <c r="AL17"/>
  <c r="AK17"/>
  <c r="AJ17"/>
  <c r="AI17"/>
  <c r="AH17"/>
  <c r="AG17"/>
  <c r="AF17"/>
  <c r="AE17"/>
  <c r="AD17"/>
  <c r="AC17"/>
  <c r="AB17"/>
  <c r="AA17"/>
  <c r="Z17"/>
  <c r="Y17"/>
  <c r="X17"/>
  <c r="W17"/>
  <c r="BJ16"/>
  <c r="BI16"/>
  <c r="BH16"/>
  <c r="BG16"/>
  <c r="BF16"/>
  <c r="BE16"/>
  <c r="BD16"/>
  <c r="BC16"/>
  <c r="BB16"/>
  <c r="BA16"/>
  <c r="AZ16"/>
  <c r="AY16"/>
  <c r="AX16"/>
  <c r="AW16"/>
  <c r="AV16"/>
  <c r="AU16"/>
  <c r="AT16"/>
  <c r="AS16"/>
  <c r="AR16"/>
  <c r="AQ16"/>
  <c r="AP16"/>
  <c r="AO16"/>
  <c r="AN16"/>
  <c r="AM16"/>
  <c r="AL16"/>
  <c r="AK16"/>
  <c r="AJ16"/>
  <c r="AI16"/>
  <c r="AH16"/>
  <c r="AG16"/>
  <c r="AF16"/>
  <c r="AE16"/>
  <c r="AD16"/>
  <c r="AC16"/>
  <c r="AB16"/>
  <c r="AA16"/>
  <c r="Z16"/>
  <c r="Y16"/>
  <c r="X16"/>
  <c r="W16"/>
  <c r="BJ15"/>
  <c r="BI15"/>
  <c r="BH15"/>
  <c r="BG15"/>
  <c r="BF15"/>
  <c r="BE15"/>
  <c r="BD15"/>
  <c r="BC15"/>
  <c r="BB15"/>
  <c r="BA15"/>
  <c r="AZ15"/>
  <c r="AY15"/>
  <c r="AX15"/>
  <c r="AW15"/>
  <c r="AV15"/>
  <c r="AU15"/>
  <c r="AT15"/>
  <c r="AS15"/>
  <c r="AR15"/>
  <c r="AQ15"/>
  <c r="AP15"/>
  <c r="AO15"/>
  <c r="AN15"/>
  <c r="AM15"/>
  <c r="AL15"/>
  <c r="AK15"/>
  <c r="AJ15"/>
  <c r="AI15"/>
  <c r="AH15"/>
  <c r="AG15"/>
  <c r="AF15"/>
  <c r="AE15"/>
  <c r="AD15"/>
  <c r="AC15"/>
  <c r="AB15"/>
  <c r="AA15"/>
  <c r="Z15"/>
  <c r="Y15"/>
  <c r="X15"/>
  <c r="W15"/>
  <c r="V15"/>
  <c r="U15"/>
  <c r="T15"/>
  <c r="S15"/>
  <c r="G4"/>
  <c r="G3"/>
  <c r="G1"/>
  <c r="B1"/>
  <c r="A1"/>
  <c r="L37" i="70"/>
  <c r="L37" i="66"/>
  <c r="L37" i="61"/>
  <c r="L17" i="70"/>
  <c r="L17" i="66"/>
  <c r="BD38" i="70"/>
  <c r="BC38"/>
  <c r="BB38"/>
  <c r="BA38"/>
  <c r="AZ38"/>
  <c r="AY38"/>
  <c r="AX38"/>
  <c r="AW38"/>
  <c r="AV38"/>
  <c r="AU38"/>
  <c r="AT38"/>
  <c r="AS38"/>
  <c r="AR38"/>
  <c r="AQ38"/>
  <c r="AP38"/>
  <c r="AO38"/>
  <c r="AN38"/>
  <c r="AM38"/>
  <c r="AL38"/>
  <c r="AK38"/>
  <c r="AJ38"/>
  <c r="AI38"/>
  <c r="AH38"/>
  <c r="AG38"/>
  <c r="AF38"/>
  <c r="AE38"/>
  <c r="AD38"/>
  <c r="AC38"/>
  <c r="AB38"/>
  <c r="AA38"/>
  <c r="Z38"/>
  <c r="Y38"/>
  <c r="X38"/>
  <c r="W38"/>
  <c r="V38"/>
  <c r="U38"/>
  <c r="T38"/>
  <c r="S38"/>
  <c r="R38"/>
  <c r="Q38"/>
  <c r="P38"/>
  <c r="O38"/>
  <c r="N38"/>
  <c r="M38"/>
  <c r="BD37"/>
  <c r="BC37"/>
  <c r="BB37"/>
  <c r="BA37"/>
  <c r="AZ37"/>
  <c r="AY37"/>
  <c r="AX37"/>
  <c r="AW37"/>
  <c r="AV37"/>
  <c r="AU37"/>
  <c r="AT37"/>
  <c r="AS37"/>
  <c r="AR37"/>
  <c r="AQ37"/>
  <c r="AP37"/>
  <c r="AO37"/>
  <c r="AN37"/>
  <c r="AM37"/>
  <c r="AL37"/>
  <c r="AK37"/>
  <c r="AJ37"/>
  <c r="AI37"/>
  <c r="AH37"/>
  <c r="AG37"/>
  <c r="AF37"/>
  <c r="AE37"/>
  <c r="AD37"/>
  <c r="AC37"/>
  <c r="AB37"/>
  <c r="AA37"/>
  <c r="Z37"/>
  <c r="Y37"/>
  <c r="X37"/>
  <c r="W37"/>
  <c r="V37"/>
  <c r="U37"/>
  <c r="T37"/>
  <c r="S37"/>
  <c r="R37"/>
  <c r="Q37"/>
  <c r="P37"/>
  <c r="O37"/>
  <c r="N37"/>
  <c r="M37"/>
  <c r="BD36"/>
  <c r="BC36"/>
  <c r="BB36"/>
  <c r="BA36"/>
  <c r="AZ36"/>
  <c r="AY36"/>
  <c r="AX36"/>
  <c r="AW36"/>
  <c r="AV36"/>
  <c r="AU36"/>
  <c r="AT36"/>
  <c r="AS36"/>
  <c r="AR36"/>
  <c r="AQ36"/>
  <c r="AP36"/>
  <c r="AO36"/>
  <c r="AN36"/>
  <c r="AM36"/>
  <c r="AL36"/>
  <c r="AK36"/>
  <c r="AJ36"/>
  <c r="AI36"/>
  <c r="AH36"/>
  <c r="AG36"/>
  <c r="AF36"/>
  <c r="AE36"/>
  <c r="AD36"/>
  <c r="AC36"/>
  <c r="AB36"/>
  <c r="AA36"/>
  <c r="Z36"/>
  <c r="Y36"/>
  <c r="X36"/>
  <c r="W36"/>
  <c r="V36"/>
  <c r="U36"/>
  <c r="T36"/>
  <c r="S36"/>
  <c r="R36"/>
  <c r="Q36"/>
  <c r="P36"/>
  <c r="O36"/>
  <c r="N36"/>
  <c r="M36"/>
  <c r="BD35"/>
  <c r="BC35"/>
  <c r="BB35"/>
  <c r="BA35"/>
  <c r="AZ35"/>
  <c r="AY35"/>
  <c r="AX35"/>
  <c r="AW35"/>
  <c r="AV35"/>
  <c r="AU35"/>
  <c r="AT35"/>
  <c r="AS35"/>
  <c r="AR35"/>
  <c r="AQ35"/>
  <c r="AP35"/>
  <c r="AO35"/>
  <c r="AN35"/>
  <c r="AM35"/>
  <c r="AL35"/>
  <c r="AK35"/>
  <c r="AJ35"/>
  <c r="AI35"/>
  <c r="AH35"/>
  <c r="AG35"/>
  <c r="AF35"/>
  <c r="AE35"/>
  <c r="AD35"/>
  <c r="AC35"/>
  <c r="AB35"/>
  <c r="AA35"/>
  <c r="Z35"/>
  <c r="Y35"/>
  <c r="X35"/>
  <c r="W35"/>
  <c r="V35"/>
  <c r="U35"/>
  <c r="T35"/>
  <c r="S35"/>
  <c r="R35"/>
  <c r="Q35"/>
  <c r="P35"/>
  <c r="O35"/>
  <c r="N35"/>
  <c r="M35"/>
  <c r="BD38" i="66"/>
  <c r="BC38"/>
  <c r="BB38"/>
  <c r="BA38"/>
  <c r="AZ38"/>
  <c r="AY38"/>
  <c r="AX38"/>
  <c r="AW38"/>
  <c r="AV38"/>
  <c r="AU38"/>
  <c r="AT38"/>
  <c r="AS38"/>
  <c r="AR38"/>
  <c r="AQ38"/>
  <c r="AP38"/>
  <c r="AO38"/>
  <c r="AN38"/>
  <c r="AM38"/>
  <c r="AL38"/>
  <c r="AK38"/>
  <c r="AJ38"/>
  <c r="AI38"/>
  <c r="AH38"/>
  <c r="AG38"/>
  <c r="AF38"/>
  <c r="AE38"/>
  <c r="AD38"/>
  <c r="AC38"/>
  <c r="AB38"/>
  <c r="AA38"/>
  <c r="Z38"/>
  <c r="Y38"/>
  <c r="X38"/>
  <c r="W38"/>
  <c r="V38"/>
  <c r="U38"/>
  <c r="T38"/>
  <c r="S38"/>
  <c r="R38"/>
  <c r="Q38"/>
  <c r="P38"/>
  <c r="O38"/>
  <c r="N38"/>
  <c r="M38"/>
  <c r="BD37"/>
  <c r="BC37"/>
  <c r="BB37"/>
  <c r="BA37"/>
  <c r="AZ37"/>
  <c r="AY37"/>
  <c r="AX37"/>
  <c r="AW37"/>
  <c r="AV37"/>
  <c r="AU37"/>
  <c r="AT37"/>
  <c r="AS37"/>
  <c r="AR37"/>
  <c r="AQ37"/>
  <c r="AP37"/>
  <c r="AO37"/>
  <c r="AN37"/>
  <c r="AM37"/>
  <c r="AL37"/>
  <c r="AK37"/>
  <c r="AJ37"/>
  <c r="AI37"/>
  <c r="AH37"/>
  <c r="AG37"/>
  <c r="AF37"/>
  <c r="AE37"/>
  <c r="AD37"/>
  <c r="AC37"/>
  <c r="AB37"/>
  <c r="AA37"/>
  <c r="Z37"/>
  <c r="Y37"/>
  <c r="X37"/>
  <c r="W37"/>
  <c r="V37"/>
  <c r="U37"/>
  <c r="T37"/>
  <c r="S37"/>
  <c r="R37"/>
  <c r="BD36"/>
  <c r="BC36"/>
  <c r="BB36"/>
  <c r="BA36"/>
  <c r="AZ36"/>
  <c r="AY36"/>
  <c r="AX36"/>
  <c r="AW36"/>
  <c r="AV36"/>
  <c r="AU36"/>
  <c r="AT36"/>
  <c r="AS36"/>
  <c r="AR36"/>
  <c r="AQ36"/>
  <c r="AP36"/>
  <c r="AO36"/>
  <c r="AN36"/>
  <c r="AM36"/>
  <c r="AL36"/>
  <c r="AK36"/>
  <c r="AJ36"/>
  <c r="AI36"/>
  <c r="AH36"/>
  <c r="AG36"/>
  <c r="AF36"/>
  <c r="AE36"/>
  <c r="AD36"/>
  <c r="AC36"/>
  <c r="AB36"/>
  <c r="AA36"/>
  <c r="Z36"/>
  <c r="Y36"/>
  <c r="X36"/>
  <c r="W36"/>
  <c r="V36"/>
  <c r="U36"/>
  <c r="T36"/>
  <c r="S36"/>
  <c r="R36"/>
  <c r="Q36"/>
  <c r="Q37"/>
  <c r="P36"/>
  <c r="P37"/>
  <c r="O36"/>
  <c r="O37"/>
  <c r="N36"/>
  <c r="N37"/>
  <c r="M36"/>
  <c r="M37"/>
  <c r="BD35"/>
  <c r="BC35"/>
  <c r="BB35"/>
  <c r="BA35"/>
  <c r="AZ35"/>
  <c r="AY35"/>
  <c r="AX35"/>
  <c r="AW35"/>
  <c r="AV35"/>
  <c r="AU35"/>
  <c r="AT35"/>
  <c r="AS35"/>
  <c r="AR35"/>
  <c r="AQ35"/>
  <c r="AP35"/>
  <c r="AO35"/>
  <c r="AN35"/>
  <c r="AM35"/>
  <c r="AL35"/>
  <c r="AK35"/>
  <c r="AJ35"/>
  <c r="AI35"/>
  <c r="AH35"/>
  <c r="AG35"/>
  <c r="AF35"/>
  <c r="AE35"/>
  <c r="AD35"/>
  <c r="AC35"/>
  <c r="AB35"/>
  <c r="AA35"/>
  <c r="Z35"/>
  <c r="Y35"/>
  <c r="X35"/>
  <c r="W35"/>
  <c r="V35"/>
  <c r="U35"/>
  <c r="T35"/>
  <c r="S35"/>
  <c r="R35"/>
  <c r="Q35"/>
  <c r="P35"/>
  <c r="O35"/>
  <c r="N35"/>
  <c r="M35"/>
  <c r="BD18" i="70"/>
  <c r="BC18"/>
  <c r="BB18"/>
  <c r="BA18"/>
  <c r="AZ18"/>
  <c r="AY18"/>
  <c r="AX18"/>
  <c r="AW18"/>
  <c r="AV18"/>
  <c r="AU18"/>
  <c r="AT18"/>
  <c r="AS18"/>
  <c r="AR18"/>
  <c r="AQ18"/>
  <c r="AP18"/>
  <c r="AO18"/>
  <c r="AN18"/>
  <c r="AM18"/>
  <c r="AL18"/>
  <c r="AK18"/>
  <c r="AJ18"/>
  <c r="AI18"/>
  <c r="AH18"/>
  <c r="AG18"/>
  <c r="AF18"/>
  <c r="AE18"/>
  <c r="AD18"/>
  <c r="AC18"/>
  <c r="AB18"/>
  <c r="AA18"/>
  <c r="Z18"/>
  <c r="Y18"/>
  <c r="X18"/>
  <c r="W18"/>
  <c r="V18"/>
  <c r="U18"/>
  <c r="T18"/>
  <c r="S18"/>
  <c r="R18"/>
  <c r="Q18"/>
  <c r="P18"/>
  <c r="O18"/>
  <c r="N18"/>
  <c r="M18"/>
  <c r="BD17"/>
  <c r="BC17"/>
  <c r="BB17"/>
  <c r="BA17"/>
  <c r="AZ17"/>
  <c r="AY17"/>
  <c r="AX17"/>
  <c r="AW17"/>
  <c r="AV17"/>
  <c r="AU17"/>
  <c r="AT17"/>
  <c r="AS17"/>
  <c r="AR17"/>
  <c r="AQ17"/>
  <c r="AP17"/>
  <c r="AO17"/>
  <c r="AN17"/>
  <c r="AM17"/>
  <c r="AL17"/>
  <c r="AK17"/>
  <c r="AJ17"/>
  <c r="AI17"/>
  <c r="AH17"/>
  <c r="AG17"/>
  <c r="AF17"/>
  <c r="AE17"/>
  <c r="AD17"/>
  <c r="AC17"/>
  <c r="AB17"/>
  <c r="AA17"/>
  <c r="Z17"/>
  <c r="Y17"/>
  <c r="X17"/>
  <c r="W17"/>
  <c r="V17"/>
  <c r="U17"/>
  <c r="T17"/>
  <c r="S17"/>
  <c r="R17"/>
  <c r="Q17"/>
  <c r="P17"/>
  <c r="O17"/>
  <c r="N17"/>
  <c r="M17"/>
  <c r="BD16"/>
  <c r="BC16"/>
  <c r="BB16"/>
  <c r="BA16"/>
  <c r="AZ16"/>
  <c r="AY16"/>
  <c r="AX16"/>
  <c r="AW16"/>
  <c r="AV16"/>
  <c r="AU16"/>
  <c r="AT16"/>
  <c r="AS16"/>
  <c r="AR16"/>
  <c r="AQ16"/>
  <c r="AP16"/>
  <c r="AO16"/>
  <c r="AN16"/>
  <c r="AM16"/>
  <c r="AL16"/>
  <c r="AK16"/>
  <c r="AJ16"/>
  <c r="AI16"/>
  <c r="AH16"/>
  <c r="AG16"/>
  <c r="AF16"/>
  <c r="AE16"/>
  <c r="AD16"/>
  <c r="AC16"/>
  <c r="AB16"/>
  <c r="AA16"/>
  <c r="Z16"/>
  <c r="Y16"/>
  <c r="X16"/>
  <c r="W16"/>
  <c r="V16"/>
  <c r="U16"/>
  <c r="T16"/>
  <c r="S16"/>
  <c r="R16"/>
  <c r="Q16"/>
  <c r="P16"/>
  <c r="O16"/>
  <c r="N16"/>
  <c r="M16"/>
  <c r="BD15"/>
  <c r="BC15"/>
  <c r="BB15"/>
  <c r="BA15"/>
  <c r="AZ15"/>
  <c r="AY15"/>
  <c r="AX15"/>
  <c r="AW15"/>
  <c r="AV15"/>
  <c r="AU15"/>
  <c r="AT15"/>
  <c r="AS15"/>
  <c r="AR15"/>
  <c r="AQ15"/>
  <c r="AP15"/>
  <c r="AO15"/>
  <c r="AN15"/>
  <c r="AM15"/>
  <c r="AL15"/>
  <c r="AK15"/>
  <c r="AJ15"/>
  <c r="AI15"/>
  <c r="AH15"/>
  <c r="AG15"/>
  <c r="AF15"/>
  <c r="AE15"/>
  <c r="AD15"/>
  <c r="AC15"/>
  <c r="AB15"/>
  <c r="AA15"/>
  <c r="Z15"/>
  <c r="Y15"/>
  <c r="X15"/>
  <c r="W15"/>
  <c r="V15"/>
  <c r="U15"/>
  <c r="T15"/>
  <c r="S15"/>
  <c r="R15"/>
  <c r="Q15"/>
  <c r="P15"/>
  <c r="O15"/>
  <c r="N15"/>
  <c r="M15"/>
  <c r="BD18" i="66"/>
  <c r="BC18"/>
  <c r="BB18"/>
  <c r="BA18"/>
  <c r="AZ18"/>
  <c r="AY18"/>
  <c r="AX18"/>
  <c r="AW18"/>
  <c r="AV18"/>
  <c r="AU18"/>
  <c r="AT18"/>
  <c r="AS18"/>
  <c r="AR18"/>
  <c r="AQ18"/>
  <c r="AP18"/>
  <c r="AO18"/>
  <c r="AN18"/>
  <c r="AM18"/>
  <c r="AL18"/>
  <c r="AK18"/>
  <c r="AJ18"/>
  <c r="AI18"/>
  <c r="AH18"/>
  <c r="AG18"/>
  <c r="AF18"/>
  <c r="AE18"/>
  <c r="AD18"/>
  <c r="AC18"/>
  <c r="AB18"/>
  <c r="AA18"/>
  <c r="Z18"/>
  <c r="Y18"/>
  <c r="X18"/>
  <c r="W18"/>
  <c r="V18"/>
  <c r="U18"/>
  <c r="T18"/>
  <c r="S18"/>
  <c r="R18"/>
  <c r="Q18"/>
  <c r="P18"/>
  <c r="O18"/>
  <c r="N18"/>
  <c r="M18"/>
  <c r="BD17"/>
  <c r="BC17"/>
  <c r="BB17"/>
  <c r="BA17"/>
  <c r="AZ17"/>
  <c r="AY17"/>
  <c r="AX17"/>
  <c r="AW17"/>
  <c r="AV17"/>
  <c r="AU17"/>
  <c r="AT17"/>
  <c r="AS17"/>
  <c r="AR17"/>
  <c r="AQ17"/>
  <c r="AP17"/>
  <c r="AO17"/>
  <c r="AN17"/>
  <c r="AM17"/>
  <c r="AL17"/>
  <c r="AK17"/>
  <c r="AJ17"/>
  <c r="AI17"/>
  <c r="AH17"/>
  <c r="AG17"/>
  <c r="AF17"/>
  <c r="AE17"/>
  <c r="AD17"/>
  <c r="AC17"/>
  <c r="AB17"/>
  <c r="AA17"/>
  <c r="Z17"/>
  <c r="Y17"/>
  <c r="X17"/>
  <c r="W17"/>
  <c r="V17"/>
  <c r="U17"/>
  <c r="T17"/>
  <c r="S17"/>
  <c r="R17"/>
  <c r="BD16"/>
  <c r="BC16"/>
  <c r="BB16"/>
  <c r="BA16"/>
  <c r="AZ16"/>
  <c r="AY16"/>
  <c r="AX16"/>
  <c r="AW16"/>
  <c r="AV16"/>
  <c r="AU16"/>
  <c r="AT16"/>
  <c r="AS16"/>
  <c r="AR16"/>
  <c r="AQ16"/>
  <c r="AP16"/>
  <c r="AO16"/>
  <c r="AN16"/>
  <c r="AM16"/>
  <c r="AL16"/>
  <c r="AK16"/>
  <c r="AJ16"/>
  <c r="AI16"/>
  <c r="AH16"/>
  <c r="AG16"/>
  <c r="AF16"/>
  <c r="AE16"/>
  <c r="AD16"/>
  <c r="AC16"/>
  <c r="AB16"/>
  <c r="AA16"/>
  <c r="Z16"/>
  <c r="Y16"/>
  <c r="X16"/>
  <c r="W16"/>
  <c r="V16"/>
  <c r="U16"/>
  <c r="T16"/>
  <c r="S16"/>
  <c r="R16"/>
  <c r="Q16"/>
  <c r="Q17"/>
  <c r="P16"/>
  <c r="P17"/>
  <c r="O16"/>
  <c r="O17"/>
  <c r="N16"/>
  <c r="N17"/>
  <c r="M16"/>
  <c r="M17"/>
  <c r="BD15"/>
  <c r="BC15"/>
  <c r="BB15"/>
  <c r="BA15"/>
  <c r="AZ15"/>
  <c r="AY15"/>
  <c r="AX15"/>
  <c r="AW15"/>
  <c r="AV15"/>
  <c r="AU15"/>
  <c r="AT15"/>
  <c r="AS15"/>
  <c r="AR15"/>
  <c r="AQ15"/>
  <c r="AP15"/>
  <c r="AO15"/>
  <c r="AN15"/>
  <c r="AM15"/>
  <c r="AL15"/>
  <c r="AK15"/>
  <c r="AJ15"/>
  <c r="AI15"/>
  <c r="AH15"/>
  <c r="AG15"/>
  <c r="AF15"/>
  <c r="AE15"/>
  <c r="AD15"/>
  <c r="AC15"/>
  <c r="AB15"/>
  <c r="AA15"/>
  <c r="Z15"/>
  <c r="Y15"/>
  <c r="X15"/>
  <c r="W15"/>
  <c r="V15"/>
  <c r="U15"/>
  <c r="T15"/>
  <c r="S15"/>
  <c r="R15"/>
  <c r="Q15"/>
  <c r="P15"/>
  <c r="O15"/>
  <c r="N15"/>
  <c r="M15"/>
  <c r="G23" i="64"/>
  <c r="F23"/>
  <c r="G23" i="70"/>
  <c r="F23"/>
  <c r="G23" i="66"/>
  <c r="F23"/>
  <c r="G3" i="64"/>
  <c r="F3"/>
  <c r="F3" i="70"/>
  <c r="G3"/>
  <c r="G3" i="66"/>
  <c r="F3"/>
  <c r="N35" i="61"/>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N36"/>
  <c r="O36"/>
  <c r="O37"/>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N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M38"/>
  <c r="M37"/>
  <c r="M36"/>
  <c r="M35"/>
  <c r="G23"/>
  <c r="F3"/>
  <c r="F23"/>
  <c r="G3"/>
  <c r="O16"/>
  <c r="O17"/>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M15"/>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M18"/>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A2" i="64"/>
  <c r="A22"/>
  <c r="A41" i="70"/>
  <c r="E39"/>
  <c r="D39"/>
  <c r="F25"/>
  <c r="E25"/>
  <c r="D25"/>
  <c r="C25"/>
  <c r="B23"/>
  <c r="E22"/>
  <c r="A22"/>
  <c r="E19"/>
  <c r="D19"/>
  <c r="F5"/>
  <c r="E5"/>
  <c r="D5"/>
  <c r="C5"/>
  <c r="B3"/>
  <c r="E2"/>
  <c r="A2"/>
  <c r="E2" i="64"/>
  <c r="B3"/>
  <c r="C5"/>
  <c r="D5"/>
  <c r="E5"/>
  <c r="F5"/>
  <c r="D19"/>
  <c r="E19"/>
  <c r="E22"/>
  <c r="B23"/>
  <c r="C25"/>
  <c r="D25"/>
  <c r="E25"/>
  <c r="F25"/>
  <c r="D39"/>
  <c r="E39"/>
  <c r="A41"/>
  <c r="A2" i="66"/>
  <c r="E2"/>
  <c r="B3"/>
  <c r="C5"/>
  <c r="D5"/>
  <c r="E5"/>
  <c r="F5"/>
  <c r="D19"/>
  <c r="E19"/>
  <c r="A22"/>
  <c r="E22"/>
  <c r="B23"/>
  <c r="C25"/>
  <c r="D25"/>
  <c r="E25"/>
  <c r="F25"/>
  <c r="D39"/>
  <c r="E39"/>
  <c r="A41"/>
  <c r="A2" i="61"/>
  <c r="E2"/>
  <c r="C5"/>
  <c r="D5"/>
  <c r="E5"/>
  <c r="F5"/>
  <c r="D19"/>
  <c r="E19"/>
  <c r="A22"/>
  <c r="E22"/>
  <c r="B23"/>
  <c r="C25"/>
  <c r="D25"/>
  <c r="E25"/>
  <c r="F25"/>
  <c r="D39"/>
  <c r="E39"/>
  <c r="A41"/>
  <c r="P16"/>
  <c r="P17"/>
  <c r="N16"/>
  <c r="N17"/>
  <c r="M16"/>
  <c r="M17"/>
  <c r="L17"/>
  <c r="G21" i="75"/>
  <c r="S16"/>
  <c r="S17"/>
  <c r="V16"/>
  <c r="V17"/>
  <c r="T16"/>
  <c r="T17"/>
  <c r="U16"/>
  <c r="U17"/>
  <c r="R57"/>
  <c r="R17"/>
  <c r="R77"/>
  <c r="A41" i="76"/>
  <c r="G61" i="75"/>
  <c r="G41" i="76"/>
  <c r="G41" i="75"/>
  <c r="C43"/>
  <c r="T36" i="76" l="1"/>
  <c r="T37" s="1"/>
  <c r="S36"/>
  <c r="S37" s="1"/>
  <c r="V36"/>
  <c r="V37" s="1"/>
  <c r="G21"/>
  <c r="C63" i="75"/>
  <c r="G61" i="76"/>
  <c r="A41" i="75"/>
  <c r="A61"/>
  <c r="R37" i="76" l="1"/>
</calcChain>
</file>

<file path=xl/comments1.xml><?xml version="1.0" encoding="utf-8"?>
<comments xmlns="http://schemas.openxmlformats.org/spreadsheetml/2006/main">
  <authors>
    <author>Gnaiger Erich</author>
    <author>Weber Benno</author>
  </authors>
  <commentList>
    <comment ref="D1" authorId="0">
      <text>
        <r>
          <rPr>
            <b/>
            <sz val="9"/>
            <color indexed="81"/>
            <rFont val="Tahoma"/>
            <family val="2"/>
          </rPr>
          <t>O2k-Chamber volume [ml]</t>
        </r>
      </text>
    </comment>
    <comment ref="D2" authorId="0">
      <text>
        <r>
          <rPr>
            <b/>
            <sz val="9"/>
            <color indexed="81"/>
            <rFont val="Tahoma"/>
            <family val="2"/>
          </rPr>
          <t>Standard: 2.0 ml</t>
        </r>
      </text>
    </comment>
    <comment ref="J2" authorId="0">
      <text>
        <r>
          <rPr>
            <b/>
            <sz val="9"/>
            <color indexed="81"/>
            <rFont val="Tahoma"/>
            <family val="2"/>
          </rPr>
          <t>Left: O2 slope neg.</t>
        </r>
      </text>
    </comment>
    <comment ref="C4" authorId="1">
      <text>
        <r>
          <rPr>
            <b/>
            <sz val="10"/>
            <color indexed="81"/>
            <rFont val="Arial"/>
            <family val="2"/>
          </rPr>
          <t>Enter Power-O2k #</t>
        </r>
        <r>
          <rPr>
            <sz val="8"/>
            <color indexed="81"/>
            <rFont val="Tahoma"/>
            <family val="2"/>
          </rPr>
          <t xml:space="preserve">
</t>
        </r>
      </text>
    </comment>
    <comment ref="B6" authorId="0">
      <text>
        <r>
          <rPr>
            <b/>
            <sz val="9"/>
            <color indexed="81"/>
            <rFont val="Tahoma"/>
            <family val="2"/>
          </rPr>
          <t>Paste DatLab graph here, reduce to width 15 cm or 6"</t>
        </r>
      </text>
    </comment>
    <comment ref="R17" authorId="0">
      <text>
        <r>
          <rPr>
            <b/>
            <sz val="9"/>
            <color indexed="81"/>
            <rFont val="Tahoma"/>
            <family val="2"/>
          </rPr>
          <t>Adjust the range of data selected for calculation of the average absolute error</t>
        </r>
      </text>
    </comment>
    <comment ref="D21" authorId="0">
      <text>
        <r>
          <rPr>
            <b/>
            <sz val="9"/>
            <color indexed="81"/>
            <rFont val="Tahoma"/>
            <family val="2"/>
          </rPr>
          <t>O2k-Chamber volume [ml]</t>
        </r>
      </text>
    </comment>
    <comment ref="D22" authorId="0">
      <text>
        <r>
          <rPr>
            <b/>
            <sz val="9"/>
            <color indexed="81"/>
            <rFont val="Tahoma"/>
            <family val="2"/>
          </rPr>
          <t>Standard: 2.0 ml</t>
        </r>
      </text>
    </comment>
    <comment ref="J22" authorId="0">
      <text>
        <r>
          <rPr>
            <b/>
            <sz val="9"/>
            <color indexed="81"/>
            <rFont val="Tahoma"/>
            <family val="2"/>
          </rPr>
          <t>Right: O2 slope neg.</t>
        </r>
      </text>
    </comment>
    <comment ref="B26" authorId="0">
      <text>
        <r>
          <rPr>
            <b/>
            <sz val="9"/>
            <color indexed="81"/>
            <rFont val="Tahoma"/>
            <family val="2"/>
          </rPr>
          <t>Paste DatLab graph here, reduce to width 15 cm or 6"</t>
        </r>
      </text>
    </comment>
    <comment ref="R37" authorId="0">
      <text>
        <r>
          <rPr>
            <b/>
            <sz val="9"/>
            <color indexed="81"/>
            <rFont val="Tahoma"/>
            <family val="2"/>
          </rPr>
          <t>Adjust the range of data selected for calculation of the average absolute error</t>
        </r>
      </text>
    </comment>
    <comment ref="D41" authorId="0">
      <text>
        <r>
          <rPr>
            <b/>
            <sz val="9"/>
            <color indexed="81"/>
            <rFont val="Tahoma"/>
            <family val="2"/>
          </rPr>
          <t>O2k-Chamber volume [ml]</t>
        </r>
      </text>
    </comment>
    <comment ref="J42" authorId="0">
      <text>
        <r>
          <rPr>
            <b/>
            <sz val="9"/>
            <color indexed="81"/>
            <rFont val="Tahoma"/>
            <family val="2"/>
          </rPr>
          <t>Left: O2 slope neg.</t>
        </r>
      </text>
    </comment>
    <comment ref="AA42" authorId="0">
      <text>
        <r>
          <rPr>
            <b/>
            <sz val="9"/>
            <color indexed="81"/>
            <rFont val="Tahoma"/>
            <family val="2"/>
          </rPr>
          <t>Paste O2-calibration from DatLab</t>
        </r>
      </text>
    </comment>
    <comment ref="B46" authorId="0">
      <text>
        <r>
          <rPr>
            <b/>
            <sz val="9"/>
            <color indexed="81"/>
            <rFont val="Tahoma"/>
            <family val="2"/>
          </rPr>
          <t>Paste DatLab graph here, reduce to width 15 cm or 6"</t>
        </r>
      </text>
    </comment>
    <comment ref="R57" authorId="0">
      <text>
        <r>
          <rPr>
            <b/>
            <sz val="9"/>
            <color indexed="81"/>
            <rFont val="Tahoma"/>
            <family val="2"/>
          </rPr>
          <t>Adjust the range of data selected for calculation of the average absolute error</t>
        </r>
      </text>
    </comment>
    <comment ref="D61" authorId="0">
      <text>
        <r>
          <rPr>
            <b/>
            <sz val="9"/>
            <color indexed="81"/>
            <rFont val="Tahoma"/>
            <family val="2"/>
          </rPr>
          <t>O2k-Chamber volume [ml]</t>
        </r>
      </text>
    </comment>
    <comment ref="J62" authorId="0">
      <text>
        <r>
          <rPr>
            <b/>
            <sz val="9"/>
            <color indexed="81"/>
            <rFont val="Tahoma"/>
            <family val="2"/>
          </rPr>
          <t>Right: O2 slope neg.</t>
        </r>
      </text>
    </comment>
    <comment ref="AA62" authorId="0">
      <text>
        <r>
          <rPr>
            <b/>
            <sz val="9"/>
            <color indexed="81"/>
            <rFont val="Tahoma"/>
            <family val="2"/>
          </rPr>
          <t>Paste O2-calibration from DatLab</t>
        </r>
      </text>
    </comment>
    <comment ref="B66" authorId="0">
      <text>
        <r>
          <rPr>
            <b/>
            <sz val="9"/>
            <color indexed="81"/>
            <rFont val="Tahoma"/>
            <family val="2"/>
          </rPr>
          <t>Paste DatLab graph here, reduce to width 15 cm or 6"</t>
        </r>
      </text>
    </comment>
    <comment ref="R77" authorId="0">
      <text>
        <r>
          <rPr>
            <b/>
            <sz val="9"/>
            <color indexed="81"/>
            <rFont val="Tahoma"/>
            <family val="2"/>
          </rPr>
          <t>Adjust the range of data selected for calculation of the average absolute error</t>
        </r>
      </text>
    </comment>
  </commentList>
</comments>
</file>

<file path=xl/comments2.xml><?xml version="1.0" encoding="utf-8"?>
<comments xmlns="http://schemas.openxmlformats.org/spreadsheetml/2006/main">
  <authors>
    <author>Gnaiger Erich</author>
    <author>Weber Benno</author>
  </authors>
  <commentList>
    <comment ref="D1" authorId="0">
      <text>
        <r>
          <rPr>
            <b/>
            <sz val="9"/>
            <color indexed="81"/>
            <rFont val="Tahoma"/>
            <family val="2"/>
          </rPr>
          <t>O2k-Chamber volume [ml]</t>
        </r>
      </text>
    </comment>
    <comment ref="D2" authorId="0">
      <text>
        <r>
          <rPr>
            <b/>
            <sz val="9"/>
            <color indexed="81"/>
            <rFont val="Tahoma"/>
            <family val="2"/>
          </rPr>
          <t>Standard: 2.0 ml</t>
        </r>
      </text>
    </comment>
    <comment ref="J2" authorId="0">
      <text>
        <r>
          <rPr>
            <b/>
            <sz val="9"/>
            <color indexed="81"/>
            <rFont val="Tahoma"/>
            <family val="2"/>
          </rPr>
          <t>Left: O2 slope neg.</t>
        </r>
      </text>
    </comment>
    <comment ref="C4" authorId="1">
      <text>
        <r>
          <rPr>
            <b/>
            <sz val="10"/>
            <color indexed="81"/>
            <rFont val="Arial"/>
            <family val="2"/>
          </rPr>
          <t>Enter Power-O2k #</t>
        </r>
        <r>
          <rPr>
            <sz val="8"/>
            <color indexed="81"/>
            <rFont val="Tahoma"/>
            <family val="2"/>
          </rPr>
          <t xml:space="preserve">
</t>
        </r>
      </text>
    </comment>
    <comment ref="B6" authorId="0">
      <text>
        <r>
          <rPr>
            <b/>
            <sz val="9"/>
            <color indexed="81"/>
            <rFont val="Tahoma"/>
            <family val="2"/>
          </rPr>
          <t>Paste DatLab graph here, reduce to width 15 cm or 6"</t>
        </r>
      </text>
    </comment>
    <comment ref="R17" authorId="0">
      <text>
        <r>
          <rPr>
            <b/>
            <sz val="9"/>
            <color indexed="81"/>
            <rFont val="Tahoma"/>
            <family val="2"/>
          </rPr>
          <t>Adjust the range of data selected for calculation of the average absolute error</t>
        </r>
      </text>
    </comment>
    <comment ref="D21" authorId="0">
      <text>
        <r>
          <rPr>
            <b/>
            <sz val="9"/>
            <color indexed="81"/>
            <rFont val="Tahoma"/>
            <family val="2"/>
          </rPr>
          <t>O2k-Chamber volume [ml]</t>
        </r>
      </text>
    </comment>
    <comment ref="D22" authorId="0">
      <text>
        <r>
          <rPr>
            <b/>
            <sz val="9"/>
            <color indexed="81"/>
            <rFont val="Tahoma"/>
            <family val="2"/>
          </rPr>
          <t>Standard: 2.0 ml</t>
        </r>
      </text>
    </comment>
    <comment ref="J22" authorId="0">
      <text>
        <r>
          <rPr>
            <b/>
            <sz val="9"/>
            <color indexed="81"/>
            <rFont val="Tahoma"/>
            <family val="2"/>
          </rPr>
          <t>Right: O2 slope neg.</t>
        </r>
      </text>
    </comment>
    <comment ref="B26" authorId="0">
      <text>
        <r>
          <rPr>
            <b/>
            <sz val="9"/>
            <color indexed="81"/>
            <rFont val="Tahoma"/>
            <family val="2"/>
          </rPr>
          <t>Paste DatLab graph here, reduce to width 15 cm or 6"</t>
        </r>
      </text>
    </comment>
    <comment ref="R37" authorId="0">
      <text>
        <r>
          <rPr>
            <b/>
            <sz val="9"/>
            <color indexed="81"/>
            <rFont val="Tahoma"/>
            <family val="2"/>
          </rPr>
          <t>Adjust the range of data selected for calculation of the average absolute error</t>
        </r>
      </text>
    </comment>
    <comment ref="D41" authorId="0">
      <text>
        <r>
          <rPr>
            <b/>
            <sz val="9"/>
            <color indexed="81"/>
            <rFont val="Tahoma"/>
            <family val="2"/>
          </rPr>
          <t>O2k-Chamber volume [ml]</t>
        </r>
      </text>
    </comment>
    <comment ref="J42" authorId="0">
      <text>
        <r>
          <rPr>
            <b/>
            <sz val="9"/>
            <color indexed="81"/>
            <rFont val="Tahoma"/>
            <family val="2"/>
          </rPr>
          <t>Left: O2 slope neg.</t>
        </r>
      </text>
    </comment>
    <comment ref="AA42" authorId="0">
      <text>
        <r>
          <rPr>
            <b/>
            <sz val="9"/>
            <color indexed="81"/>
            <rFont val="Tahoma"/>
            <family val="2"/>
          </rPr>
          <t>Paste O2-calibration from DatLab</t>
        </r>
      </text>
    </comment>
    <comment ref="B46" authorId="0">
      <text>
        <r>
          <rPr>
            <b/>
            <sz val="9"/>
            <color indexed="81"/>
            <rFont val="Tahoma"/>
            <family val="2"/>
          </rPr>
          <t>Paste DatLab graph here, reduce to width 15 cm or 6"</t>
        </r>
      </text>
    </comment>
    <comment ref="R57" authorId="0">
      <text>
        <r>
          <rPr>
            <b/>
            <sz val="9"/>
            <color indexed="81"/>
            <rFont val="Tahoma"/>
            <family val="2"/>
          </rPr>
          <t>Adjust the range of data selected for calculation of the average absolute error</t>
        </r>
      </text>
    </comment>
    <comment ref="D61" authorId="0">
      <text>
        <r>
          <rPr>
            <b/>
            <sz val="9"/>
            <color indexed="81"/>
            <rFont val="Tahoma"/>
            <family val="2"/>
          </rPr>
          <t>O2k-Chamber volume [ml]</t>
        </r>
      </text>
    </comment>
    <comment ref="J62" authorId="0">
      <text>
        <r>
          <rPr>
            <b/>
            <sz val="9"/>
            <color indexed="81"/>
            <rFont val="Tahoma"/>
            <family val="2"/>
          </rPr>
          <t>Right: O2 slope neg.</t>
        </r>
      </text>
    </comment>
    <comment ref="AA62" authorId="0">
      <text>
        <r>
          <rPr>
            <b/>
            <sz val="9"/>
            <color indexed="81"/>
            <rFont val="Tahoma"/>
            <family val="2"/>
          </rPr>
          <t>Paste O2-calibration from DatLab</t>
        </r>
      </text>
    </comment>
    <comment ref="B66" authorId="0">
      <text>
        <r>
          <rPr>
            <b/>
            <sz val="9"/>
            <color indexed="81"/>
            <rFont val="Tahoma"/>
            <family val="2"/>
          </rPr>
          <t>Paste DatLab graph here, reduce to width 15 cm or 6"</t>
        </r>
      </text>
    </comment>
    <comment ref="R77" authorId="0">
      <text>
        <r>
          <rPr>
            <b/>
            <sz val="9"/>
            <color indexed="81"/>
            <rFont val="Tahoma"/>
            <family val="2"/>
          </rPr>
          <t>Adjust the range of data selected for calculation of the average absolute error</t>
        </r>
      </text>
    </comment>
  </commentList>
</comments>
</file>

<file path=xl/comments3.xml><?xml version="1.0" encoding="utf-8"?>
<comments xmlns="http://schemas.openxmlformats.org/spreadsheetml/2006/main">
  <authors>
    <author>Gnaiger Erich</author>
  </authors>
  <commentList>
    <comment ref="D1" authorId="0">
      <text>
        <r>
          <rPr>
            <b/>
            <sz val="9"/>
            <color indexed="81"/>
            <rFont val="Tahoma"/>
            <family val="2"/>
          </rPr>
          <t>O2k-Chamber volume [ml]</t>
        </r>
      </text>
    </comment>
    <comment ref="D2" authorId="0">
      <text>
        <r>
          <rPr>
            <b/>
            <sz val="9"/>
            <color indexed="81"/>
            <rFont val="Tahoma"/>
            <family val="2"/>
          </rPr>
          <t>Standard: 2.0 ml</t>
        </r>
      </text>
    </comment>
    <comment ref="U2" authorId="0">
      <text>
        <r>
          <rPr>
            <b/>
            <sz val="9"/>
            <color indexed="81"/>
            <rFont val="Tahoma"/>
            <family val="2"/>
          </rPr>
          <t>Paste O2-calibration from DatLab</t>
        </r>
      </text>
    </comment>
    <comment ref="A6" authorId="0">
      <text>
        <r>
          <rPr>
            <b/>
            <sz val="9"/>
            <color indexed="81"/>
            <rFont val="Tahoma"/>
            <family val="2"/>
          </rPr>
          <t>Paste DatLab graph here, reduce to width 15 cm or 6"</t>
        </r>
      </text>
    </comment>
    <comment ref="L17" authorId="0">
      <text>
        <r>
          <rPr>
            <b/>
            <sz val="9"/>
            <color indexed="81"/>
            <rFont val="Tahoma"/>
            <family val="2"/>
          </rPr>
          <t>Adjust the range of data selected for calculation of the average absolute error</t>
        </r>
      </text>
    </comment>
    <comment ref="D21" authorId="0">
      <text>
        <r>
          <rPr>
            <b/>
            <sz val="9"/>
            <color indexed="81"/>
            <rFont val="Tahoma"/>
            <family val="2"/>
          </rPr>
          <t>O2k-Chamber volume [ml]</t>
        </r>
      </text>
    </comment>
    <comment ref="D22" authorId="0">
      <text>
        <r>
          <rPr>
            <b/>
            <sz val="9"/>
            <color indexed="81"/>
            <rFont val="Tahoma"/>
            <family val="2"/>
          </rPr>
          <t>Standard: 2.0 ml</t>
        </r>
      </text>
    </comment>
    <comment ref="U22" authorId="0">
      <text>
        <r>
          <rPr>
            <b/>
            <sz val="9"/>
            <color indexed="81"/>
            <rFont val="Tahoma"/>
            <family val="2"/>
          </rPr>
          <t>Paste O2-calibration from DatLab</t>
        </r>
      </text>
    </comment>
    <comment ref="A26" authorId="0">
      <text>
        <r>
          <rPr>
            <b/>
            <sz val="9"/>
            <color indexed="81"/>
            <rFont val="Tahoma"/>
            <family val="2"/>
          </rPr>
          <t>Paste DatLab graph here, reduce to width 15 cm or 6"</t>
        </r>
      </text>
    </comment>
    <comment ref="L37" authorId="0">
      <text>
        <r>
          <rPr>
            <b/>
            <sz val="9"/>
            <color indexed="81"/>
            <rFont val="Tahoma"/>
            <family val="2"/>
          </rPr>
          <t>Adjust the range of data selected for calculation of the average absolute error</t>
        </r>
      </text>
    </comment>
  </commentList>
</comments>
</file>

<file path=xl/comments4.xml><?xml version="1.0" encoding="utf-8"?>
<comments xmlns="http://schemas.openxmlformats.org/spreadsheetml/2006/main">
  <authors>
    <author>Gnaiger Erich</author>
  </authors>
  <commentList>
    <comment ref="D1" authorId="0">
      <text>
        <r>
          <rPr>
            <b/>
            <sz val="9"/>
            <color indexed="81"/>
            <rFont val="Tahoma"/>
            <family val="2"/>
          </rPr>
          <t>O2k-Chamber volume [ml]</t>
        </r>
      </text>
    </comment>
    <comment ref="D2" authorId="0">
      <text>
        <r>
          <rPr>
            <b/>
            <sz val="9"/>
            <color indexed="81"/>
            <rFont val="Tahoma"/>
            <family val="2"/>
          </rPr>
          <t>Standard: 2.0 ml</t>
        </r>
      </text>
    </comment>
    <comment ref="U2" authorId="0">
      <text>
        <r>
          <rPr>
            <b/>
            <sz val="9"/>
            <color indexed="81"/>
            <rFont val="Tahoma"/>
            <family val="2"/>
          </rPr>
          <t>Paste O2-calibration from DatLab</t>
        </r>
      </text>
    </comment>
    <comment ref="A6" authorId="0">
      <text>
        <r>
          <rPr>
            <b/>
            <sz val="9"/>
            <color indexed="81"/>
            <rFont val="Tahoma"/>
            <family val="2"/>
          </rPr>
          <t>Paste DatLab graph here, reduce to width 15 cm or 6"</t>
        </r>
      </text>
    </comment>
    <comment ref="L17" authorId="0">
      <text>
        <r>
          <rPr>
            <b/>
            <sz val="9"/>
            <color indexed="81"/>
            <rFont val="Tahoma"/>
            <family val="2"/>
          </rPr>
          <t>Adjust the range of data selected for calculation of the average absolute error</t>
        </r>
      </text>
    </comment>
    <comment ref="D21" authorId="0">
      <text>
        <r>
          <rPr>
            <b/>
            <sz val="9"/>
            <color indexed="81"/>
            <rFont val="Tahoma"/>
            <family val="2"/>
          </rPr>
          <t>O2k-Chamber volume [ml]</t>
        </r>
      </text>
    </comment>
    <comment ref="D22" authorId="0">
      <text>
        <r>
          <rPr>
            <b/>
            <sz val="9"/>
            <color indexed="81"/>
            <rFont val="Tahoma"/>
            <family val="2"/>
          </rPr>
          <t>Standard: 2.0 ml</t>
        </r>
      </text>
    </comment>
    <comment ref="U22" authorId="0">
      <text>
        <r>
          <rPr>
            <b/>
            <sz val="9"/>
            <color indexed="81"/>
            <rFont val="Tahoma"/>
            <family val="2"/>
          </rPr>
          <t>Paste O2-calibration from DatLab</t>
        </r>
      </text>
    </comment>
    <comment ref="A26" authorId="0">
      <text>
        <r>
          <rPr>
            <b/>
            <sz val="9"/>
            <color indexed="81"/>
            <rFont val="Tahoma"/>
            <family val="2"/>
          </rPr>
          <t>Paste DatLab graph here, reduce to width 15 cm or 6"</t>
        </r>
      </text>
    </comment>
    <comment ref="L37" authorId="0">
      <text>
        <r>
          <rPr>
            <b/>
            <sz val="9"/>
            <color indexed="81"/>
            <rFont val="Tahoma"/>
            <family val="2"/>
          </rPr>
          <t>Adjust the range of data selected for calculation of the average absolute error</t>
        </r>
      </text>
    </comment>
  </commentList>
</comments>
</file>

<file path=xl/comments5.xml><?xml version="1.0" encoding="utf-8"?>
<comments xmlns="http://schemas.openxmlformats.org/spreadsheetml/2006/main">
  <authors>
    <author>Gnaiger Erich</author>
  </authors>
  <commentList>
    <comment ref="D1" authorId="0">
      <text>
        <r>
          <rPr>
            <b/>
            <sz val="9"/>
            <color indexed="81"/>
            <rFont val="Tahoma"/>
            <family val="2"/>
          </rPr>
          <t>O2k-Chamber volume [ml]</t>
        </r>
      </text>
    </comment>
    <comment ref="D2" authorId="0">
      <text>
        <r>
          <rPr>
            <b/>
            <sz val="9"/>
            <color indexed="81"/>
            <rFont val="Tahoma"/>
            <family val="2"/>
          </rPr>
          <t>Standard: 2.0 ml</t>
        </r>
      </text>
    </comment>
    <comment ref="J2" authorId="0">
      <text>
        <r>
          <rPr>
            <b/>
            <sz val="9"/>
            <color indexed="81"/>
            <rFont val="Tahoma"/>
            <family val="2"/>
          </rPr>
          <t>Left: O2 slope neg.</t>
        </r>
      </text>
    </comment>
    <comment ref="U2" authorId="0">
      <text>
        <r>
          <rPr>
            <b/>
            <sz val="9"/>
            <color indexed="81"/>
            <rFont val="Tahoma"/>
            <family val="2"/>
          </rPr>
          <t>Paste O2-calibration from DatLab</t>
        </r>
      </text>
    </comment>
    <comment ref="A6" authorId="0">
      <text>
        <r>
          <rPr>
            <b/>
            <sz val="9"/>
            <color indexed="81"/>
            <rFont val="Tahoma"/>
            <family val="2"/>
          </rPr>
          <t>Paste DatLab graph here, reduce to width 15 cm or 6"</t>
        </r>
      </text>
    </comment>
    <comment ref="L17" authorId="0">
      <text>
        <r>
          <rPr>
            <b/>
            <sz val="9"/>
            <color indexed="81"/>
            <rFont val="Tahoma"/>
            <family val="2"/>
          </rPr>
          <t>Adjust the range of data selected for calculation of the average absolute error</t>
        </r>
      </text>
    </comment>
    <comment ref="D21" authorId="0">
      <text>
        <r>
          <rPr>
            <b/>
            <sz val="9"/>
            <color indexed="81"/>
            <rFont val="Tahoma"/>
            <family val="2"/>
          </rPr>
          <t>O2k-Chamber volume [ml]</t>
        </r>
      </text>
    </comment>
    <comment ref="D22" authorId="0">
      <text>
        <r>
          <rPr>
            <b/>
            <sz val="9"/>
            <color indexed="81"/>
            <rFont val="Tahoma"/>
            <family val="2"/>
          </rPr>
          <t>Standard: 2.0 ml</t>
        </r>
      </text>
    </comment>
    <comment ref="J22" authorId="0">
      <text>
        <r>
          <rPr>
            <b/>
            <sz val="9"/>
            <color indexed="81"/>
            <rFont val="Tahoma"/>
            <family val="2"/>
          </rPr>
          <t>Right: O2 slope neg.</t>
        </r>
      </text>
    </comment>
    <comment ref="U22" authorId="0">
      <text>
        <r>
          <rPr>
            <b/>
            <sz val="9"/>
            <color indexed="81"/>
            <rFont val="Tahoma"/>
            <family val="2"/>
          </rPr>
          <t>Paste O2-calibration from DatLab</t>
        </r>
      </text>
    </comment>
    <comment ref="A26" authorId="0">
      <text>
        <r>
          <rPr>
            <b/>
            <sz val="9"/>
            <color indexed="81"/>
            <rFont val="Tahoma"/>
            <family val="2"/>
          </rPr>
          <t>Paste DatLab graph here, reduce to width 15 cm or 6"</t>
        </r>
      </text>
    </comment>
    <comment ref="L37" authorId="0">
      <text>
        <r>
          <rPr>
            <b/>
            <sz val="9"/>
            <color indexed="81"/>
            <rFont val="Tahoma"/>
            <family val="2"/>
          </rPr>
          <t>Adjust the range of data selected for calculation of the average absolute error</t>
        </r>
      </text>
    </comment>
  </commentList>
</comments>
</file>

<file path=xl/comments6.xml><?xml version="1.0" encoding="utf-8"?>
<comments xmlns="http://schemas.openxmlformats.org/spreadsheetml/2006/main">
  <authors>
    <author>Gnaiger Erich</author>
  </authors>
  <commentList>
    <comment ref="D1" authorId="0">
      <text>
        <r>
          <rPr>
            <b/>
            <sz val="9"/>
            <color indexed="81"/>
            <rFont val="Tahoma"/>
            <family val="2"/>
          </rPr>
          <t>O2k-Chamber volume [ml]
Standard: 2.0 ml</t>
        </r>
      </text>
    </comment>
    <comment ref="A6" authorId="0">
      <text>
        <r>
          <rPr>
            <b/>
            <sz val="9"/>
            <color indexed="81"/>
            <rFont val="Tahoma"/>
            <family val="2"/>
          </rPr>
          <t>Paste DatLab graph here, reduce to width 15 cm or 6"</t>
        </r>
      </text>
    </comment>
    <comment ref="D21" authorId="0">
      <text>
        <r>
          <rPr>
            <b/>
            <sz val="9"/>
            <color indexed="81"/>
            <rFont val="Tahoma"/>
            <family val="2"/>
          </rPr>
          <t>O2k-Chamber volume [ml]
Standard: 2.0 ml</t>
        </r>
      </text>
    </comment>
    <comment ref="A26" authorId="0">
      <text>
        <r>
          <rPr>
            <b/>
            <sz val="9"/>
            <color indexed="81"/>
            <rFont val="Tahoma"/>
            <family val="2"/>
          </rPr>
          <t>Paste DatLab graph here, reduce to width 15 cm or 6"</t>
        </r>
      </text>
    </comment>
  </commentList>
</comments>
</file>

<file path=xl/sharedStrings.xml><?xml version="1.0" encoding="utf-8"?>
<sst xmlns="http://schemas.openxmlformats.org/spreadsheetml/2006/main" count="1364" uniqueCount="233">
  <si>
    <t>Left</t>
  </si>
  <si>
    <t>Right</t>
  </si>
  <si>
    <t>Comments:</t>
  </si>
  <si>
    <t>Enter text and numerical information into the cells "Info left chamber" and "Info right chamber".</t>
  </si>
  <si>
    <t>Calib. A</t>
  </si>
  <si>
    <t>Calib. B</t>
  </si>
  <si>
    <t>Medium</t>
  </si>
  <si>
    <t>Averages</t>
  </si>
  <si>
    <t>Unit</t>
  </si>
  <si>
    <t>Start</t>
  </si>
  <si>
    <t>Stop</t>
  </si>
  <si>
    <t>N Points</t>
  </si>
  <si>
    <t>nmol/ml</t>
  </si>
  <si>
    <t>X</t>
  </si>
  <si>
    <t>pmol/(s*ml)</t>
  </si>
  <si>
    <t>V</t>
  </si>
  <si>
    <t>J°1</t>
  </si>
  <si>
    <t>J°2</t>
  </si>
  <si>
    <t>J°3</t>
  </si>
  <si>
    <t>J°4</t>
  </si>
  <si>
    <t xml:space="preserve">Date </t>
  </si>
  <si>
    <t>Time</t>
  </si>
  <si>
    <t>Filename</t>
  </si>
  <si>
    <t>Plot</t>
  </si>
  <si>
    <t>DatLab</t>
  </si>
  <si>
    <t>POS</t>
  </si>
  <si>
    <t>Gain</t>
  </si>
  <si>
    <r>
      <t>Temp.</t>
    </r>
    <r>
      <rPr>
        <vertAlign val="subscript"/>
        <sz val="9"/>
        <color indexed="55"/>
        <rFont val="Arial"/>
        <family val="2"/>
      </rPr>
      <t>R1</t>
    </r>
  </si>
  <si>
    <r>
      <t>F</t>
    </r>
    <r>
      <rPr>
        <vertAlign val="subscript"/>
        <sz val="9"/>
        <color indexed="55"/>
        <rFont val="Arial"/>
        <family val="2"/>
      </rPr>
      <t>M</t>
    </r>
  </si>
  <si>
    <r>
      <t>c</t>
    </r>
    <r>
      <rPr>
        <vertAlign val="subscript"/>
        <sz val="9"/>
        <color indexed="55"/>
        <rFont val="Arial"/>
        <family val="2"/>
      </rPr>
      <t>1</t>
    </r>
  </si>
  <si>
    <r>
      <t>R</t>
    </r>
    <r>
      <rPr>
        <vertAlign val="subscript"/>
        <sz val="9"/>
        <color indexed="55"/>
        <rFont val="Arial"/>
        <family val="2"/>
      </rPr>
      <t>1</t>
    </r>
  </si>
  <si>
    <r>
      <t>R</t>
    </r>
    <r>
      <rPr>
        <b/>
        <vertAlign val="subscript"/>
        <sz val="9"/>
        <color indexed="55"/>
        <rFont val="Arial"/>
        <family val="2"/>
      </rPr>
      <t>1</t>
    </r>
  </si>
  <si>
    <r>
      <t>Slope</t>
    </r>
    <r>
      <rPr>
        <vertAlign val="subscript"/>
        <sz val="9"/>
        <color indexed="55"/>
        <rFont val="Arial"/>
        <family val="2"/>
      </rPr>
      <t>R1</t>
    </r>
  </si>
  <si>
    <r>
      <t>c</t>
    </r>
    <r>
      <rPr>
        <vertAlign val="subscript"/>
        <sz val="9"/>
        <color indexed="55"/>
        <rFont val="Arial"/>
        <family val="2"/>
      </rPr>
      <t>0</t>
    </r>
  </si>
  <si>
    <r>
      <t>R</t>
    </r>
    <r>
      <rPr>
        <vertAlign val="subscript"/>
        <sz val="9"/>
        <color indexed="55"/>
        <rFont val="Arial"/>
        <family val="2"/>
      </rPr>
      <t>0</t>
    </r>
  </si>
  <si>
    <r>
      <t>R</t>
    </r>
    <r>
      <rPr>
        <b/>
        <vertAlign val="subscript"/>
        <sz val="9"/>
        <color indexed="55"/>
        <rFont val="Arial"/>
        <family val="2"/>
      </rPr>
      <t>0</t>
    </r>
  </si>
  <si>
    <r>
      <t>Slope</t>
    </r>
    <r>
      <rPr>
        <vertAlign val="subscript"/>
        <sz val="9"/>
        <color indexed="55"/>
        <rFont val="Arial"/>
        <family val="2"/>
      </rPr>
      <t>R0</t>
    </r>
  </si>
  <si>
    <r>
      <t>F</t>
    </r>
    <r>
      <rPr>
        <i/>
        <vertAlign val="subscript"/>
        <sz val="9"/>
        <color indexed="55"/>
        <rFont val="Arial"/>
        <family val="2"/>
      </rPr>
      <t>c</t>
    </r>
  </si>
  <si>
    <r>
      <t>a</t>
    </r>
    <r>
      <rPr>
        <i/>
        <vertAlign val="subscript"/>
        <sz val="9"/>
        <color indexed="55"/>
        <rFont val="Arial"/>
        <family val="2"/>
      </rPr>
      <t>c</t>
    </r>
  </si>
  <si>
    <r>
      <t>F</t>
    </r>
    <r>
      <rPr>
        <i/>
        <vertAlign val="subscript"/>
        <sz val="9"/>
        <color indexed="55"/>
        <rFont val="Arial"/>
        <family val="2"/>
      </rPr>
      <t>p</t>
    </r>
  </si>
  <si>
    <r>
      <t>a</t>
    </r>
    <r>
      <rPr>
        <i/>
        <vertAlign val="subscript"/>
        <sz val="9"/>
        <color indexed="55"/>
        <rFont val="Arial"/>
        <family val="2"/>
      </rPr>
      <t>p</t>
    </r>
  </si>
  <si>
    <r>
      <t>p</t>
    </r>
    <r>
      <rPr>
        <vertAlign val="subscript"/>
        <sz val="9"/>
        <color indexed="55"/>
        <rFont val="Arial"/>
        <family val="2"/>
      </rPr>
      <t>b,R1</t>
    </r>
  </si>
  <si>
    <r>
      <t>J</t>
    </r>
    <r>
      <rPr>
        <vertAlign val="superscript"/>
        <sz val="9"/>
        <color indexed="55"/>
        <rFont val="Arial"/>
        <family val="2"/>
      </rPr>
      <t>o</t>
    </r>
    <r>
      <rPr>
        <vertAlign val="subscript"/>
        <sz val="9"/>
        <color indexed="55"/>
        <rFont val="Arial"/>
        <family val="2"/>
      </rPr>
      <t>1,theor</t>
    </r>
  </si>
  <si>
    <r>
      <t>J</t>
    </r>
    <r>
      <rPr>
        <vertAlign val="superscript"/>
        <sz val="9"/>
        <color indexed="55"/>
        <rFont val="Arial"/>
        <family val="2"/>
      </rPr>
      <t>o</t>
    </r>
    <r>
      <rPr>
        <vertAlign val="subscript"/>
        <sz val="9"/>
        <color indexed="55"/>
        <rFont val="Arial"/>
        <family val="2"/>
      </rPr>
      <t>1</t>
    </r>
  </si>
  <si>
    <t>Background</t>
  </si>
  <si>
    <r>
      <t>a</t>
    </r>
    <r>
      <rPr>
        <sz val="9"/>
        <color indexed="55"/>
        <rFont val="Arial"/>
        <family val="2"/>
      </rPr>
      <t>°</t>
    </r>
  </si>
  <si>
    <r>
      <t>b</t>
    </r>
    <r>
      <rPr>
        <sz val="9"/>
        <color indexed="55"/>
        <rFont val="Arial"/>
        <family val="2"/>
      </rPr>
      <t>°</t>
    </r>
  </si>
  <si>
    <r>
      <t>A</t>
    </r>
    <r>
      <rPr>
        <sz val="9"/>
        <color indexed="55"/>
        <rFont val="Arial"/>
        <family val="2"/>
      </rPr>
      <t>°</t>
    </r>
  </si>
  <si>
    <r>
      <t>B</t>
    </r>
    <r>
      <rPr>
        <sz val="9"/>
        <color indexed="55"/>
        <rFont val="Arial"/>
        <family val="2"/>
      </rPr>
      <t>°</t>
    </r>
  </si>
  <si>
    <r>
      <t>p</t>
    </r>
    <r>
      <rPr>
        <vertAlign val="subscript"/>
        <sz val="9"/>
        <color indexed="55"/>
        <rFont val="Arial"/>
        <family val="2"/>
      </rPr>
      <t>O2</t>
    </r>
    <r>
      <rPr>
        <sz val="9"/>
        <color indexed="55"/>
        <rFont val="Arial"/>
        <family val="2"/>
      </rPr>
      <t>*</t>
    </r>
  </si>
  <si>
    <r>
      <t>S</t>
    </r>
    <r>
      <rPr>
        <vertAlign val="subscript"/>
        <sz val="9"/>
        <color indexed="55"/>
        <rFont val="Arial"/>
        <family val="2"/>
      </rPr>
      <t>O2</t>
    </r>
  </si>
  <si>
    <r>
      <t>p</t>
    </r>
    <r>
      <rPr>
        <vertAlign val="subscript"/>
        <sz val="9"/>
        <color indexed="55"/>
        <rFont val="Arial"/>
        <family val="2"/>
      </rPr>
      <t>H2O</t>
    </r>
    <r>
      <rPr>
        <sz val="9"/>
        <color indexed="55"/>
        <rFont val="Arial"/>
        <family val="2"/>
      </rPr>
      <t>*</t>
    </r>
  </si>
  <si>
    <t>Comments</t>
  </si>
  <si>
    <t>Example O2k-background</t>
  </si>
  <si>
    <t>J°5</t>
  </si>
  <si>
    <t>Value</t>
  </si>
  <si>
    <t>1B: O2 Concentration</t>
  </si>
  <si>
    <t>1B: O2 Slope uncorr.</t>
  </si>
  <si>
    <t>New in DatLab 6:</t>
  </si>
  <si>
    <t>Guidelines: Data analysis</t>
  </si>
  <si>
    <t>3A.</t>
  </si>
  <si>
    <r>
      <t>In the Excel template (2): Click on the upper red cell marked "</t>
    </r>
    <r>
      <rPr>
        <sz val="10"/>
        <color indexed="10"/>
        <rFont val="Arial"/>
        <family val="2"/>
      </rPr>
      <t>Left</t>
    </r>
    <r>
      <rPr>
        <sz val="10"/>
        <rFont val="Arial"/>
        <family val="2"/>
      </rPr>
      <t>" → press [Ctrl+V] to paste.</t>
    </r>
  </si>
  <si>
    <t>3B.</t>
  </si>
  <si>
    <r>
      <t>In the Excel template (2): Click on the lower green cell marked "</t>
    </r>
    <r>
      <rPr>
        <sz val="10"/>
        <color indexed="11"/>
        <rFont val="Arial"/>
        <family val="2"/>
      </rPr>
      <t>Right</t>
    </r>
    <r>
      <rPr>
        <sz val="10"/>
        <rFont val="Arial"/>
        <family val="2"/>
      </rPr>
      <t>" → press [Ctrl+V] to paste.</t>
    </r>
  </si>
  <si>
    <r>
      <t>In the copied Excel template (2): Click on the upper red cell marked "</t>
    </r>
    <r>
      <rPr>
        <sz val="10"/>
        <color indexed="10"/>
        <rFont val="Arial"/>
        <family val="2"/>
      </rPr>
      <t>Paste DatLab graph here</t>
    </r>
    <r>
      <rPr>
        <sz val="10"/>
        <rFont val="Arial"/>
        <family val="2"/>
      </rPr>
      <t>" → press [Ctrl+V] to paste.</t>
    </r>
  </si>
  <si>
    <r>
      <t>In the copied Excel template (2): click on the lower green cell marked "</t>
    </r>
    <r>
      <rPr>
        <sz val="10"/>
        <color indexed="11"/>
        <rFont val="Arial"/>
        <family val="2"/>
      </rPr>
      <t>Paste DatLab Graph here</t>
    </r>
    <r>
      <rPr>
        <sz val="10"/>
        <rFont val="Arial"/>
        <family val="2"/>
      </rPr>
      <t>" → press [Ctrl+V] to paste.</t>
    </r>
  </si>
  <si>
    <t>Guidelines: Initial adjustment of the Excel template for DatLab Analysis</t>
  </si>
  <si>
    <r>
      <t xml:space="preserve">Edit the name of the </t>
    </r>
    <r>
      <rPr>
        <i/>
        <sz val="10"/>
        <color indexed="23"/>
        <rFont val="Arial"/>
        <family val="2"/>
      </rPr>
      <t>Y</t>
    </r>
    <r>
      <rPr>
        <sz val="10"/>
        <color indexed="23"/>
        <rFont val="Arial"/>
        <family val="2"/>
      </rPr>
      <t>-axis if needed</t>
    </r>
  </si>
  <si>
    <r>
      <t xml:space="preserve">Edit the scaling and tick intervals after right mouse click on the </t>
    </r>
    <r>
      <rPr>
        <i/>
        <sz val="10"/>
        <color indexed="23"/>
        <rFont val="Arial"/>
        <family val="2"/>
      </rPr>
      <t>Y</t>
    </r>
    <r>
      <rPr>
        <sz val="10"/>
        <color indexed="23"/>
        <rFont val="Arial"/>
        <family val="2"/>
      </rPr>
      <t>-axi if needed.</t>
    </r>
  </si>
  <si>
    <t>Calibration</t>
  </si>
  <si>
    <t>2A.</t>
  </si>
  <si>
    <t>2B.</t>
  </si>
  <si>
    <t>2. Paste clipboard from DatLab "Mark statistics".</t>
  </si>
  <si>
    <t>In DatLab: Select "Marks\Statistics" [F2] → select left chamber (A) → select plot for marks: ''O2 Slope uncorr.'' → click on "Copy to Clipboard".</t>
  </si>
  <si>
    <t>In DatLab: Select "Marks\Statistics" [F2] → select right chamber (B) → select plot for marks: ''O2 Slope uncorr.'' → click on "Copy to Clipboard".</t>
  </si>
  <si>
    <t>In DatLab: Mark the standardized sequence of experimental sections on the oxygen slope (left and right chambers).</t>
  </si>
  <si>
    <t>In DatLab: Select the upper graph (left mouse click into the graph) → select "Graph\Copy to Clipboard\WMF".</t>
  </si>
  <si>
    <t>In DatLab: Select the lower graph (left mouse click into the graph) → select "Graph\Copy to Clipboard\WMF"</t>
  </si>
  <si>
    <t>This template can be used to combine multiple background experiments to see how the calibration values change during consecutive background measurements</t>
  </si>
  <si>
    <t>and analyze if there is any trend of these changes.  In case that there is no significant trend, the average of all calibration experiments can be calculated and copied into DatLab for recalibration.</t>
  </si>
  <si>
    <t>1. Copy from USB flash drive: Use OROBOROS-FileFinder.xls (O2k-Protocols) in folder OROBOROS O2k-Course</t>
  </si>
  <si>
    <t>2. Download from:</t>
  </si>
  <si>
    <t>1. Find on USB flash drive: Use OROBOROS-FileFinder.xls (O2k-Protocols) in folder OROBOROS O2k-Course</t>
  </si>
  <si>
    <t xml:space="preserve">2. Download pdf from: </t>
  </si>
  <si>
    <t>3. Insert the DatLab graphs with the traces for both chambers.</t>
  </si>
  <si>
    <t>4. In lines 2 and 22, column T: Paste calibration parameters from clipboard after calibration [F5].</t>
  </si>
  <si>
    <r>
      <t xml:space="preserve">5. In the copied table sheet, edit the information for the </t>
    </r>
    <r>
      <rPr>
        <sz val="10"/>
        <color indexed="10"/>
        <rFont val="Arial"/>
        <family val="2"/>
      </rPr>
      <t>left</t>
    </r>
    <r>
      <rPr>
        <sz val="10"/>
        <rFont val="Arial"/>
        <family val="2"/>
      </rPr>
      <t xml:space="preserve"> and </t>
    </r>
    <r>
      <rPr>
        <sz val="10"/>
        <color indexed="11"/>
        <rFont val="Arial"/>
        <family val="2"/>
      </rPr>
      <t>right</t>
    </r>
    <r>
      <rPr>
        <sz val="10"/>
        <rFont val="Arial"/>
        <family val="2"/>
      </rPr>
      <t xml:space="preserve"> chamber.</t>
    </r>
  </si>
  <si>
    <t>6. Enter comments on the analyzed experimental runs.</t>
  </si>
  <si>
    <t>7. Select lines 1-40, cut [Ctrl+X], and paste the figure with data lines into a separate table sheet where you collect all results.</t>
  </si>
  <si>
    <r>
      <t xml:space="preserve">1. Edit the </t>
    </r>
    <r>
      <rPr>
        <b/>
        <sz val="10"/>
        <color indexed="23"/>
        <rFont val="Arial"/>
        <family val="2"/>
      </rPr>
      <t>Mark labels</t>
    </r>
    <r>
      <rPr>
        <sz val="10"/>
        <color indexed="23"/>
        <rFont val="Arial"/>
        <family val="2"/>
      </rPr>
      <t>, corresponding to the sequentially marked sections of the experiment (the marks set in DatLab).</t>
    </r>
  </si>
  <si>
    <t>2. Upper and lower Excel graphs:</t>
  </si>
  <si>
    <t>3. Enter experimental information, as far as constant values can be used for sequential runs.</t>
  </si>
  <si>
    <t>4. In lines 1 and 21, column A: Edit the experimental code.</t>
  </si>
  <si>
    <t>http://wiki.oroboros.at/index.php/MiPNet14.06_InstrumentalBackground</t>
  </si>
  <si>
    <t xml:space="preserve">2. Download from: </t>
  </si>
  <si>
    <t>http://www.oroboros.at/?backgroundcorrection#c3005</t>
  </si>
  <si>
    <r>
      <t xml:space="preserve">Options how to find the original DatLab file: </t>
    </r>
    <r>
      <rPr>
        <b/>
        <sz val="10"/>
        <rFont val="Arial"/>
        <family val="2"/>
      </rPr>
      <t>MiPNet10.04_2014-02-20_P4-02_O2-calib_high-O2.DLD</t>
    </r>
  </si>
  <si>
    <r>
      <t xml:space="preserve">This demo experiment is described as an O2k-Demo experiment: </t>
    </r>
    <r>
      <rPr>
        <b/>
        <sz val="10"/>
        <rFont val="Arial"/>
        <family val="2"/>
      </rPr>
      <t>MiPNet14.06_InstrumentalBackground</t>
    </r>
  </si>
  <si>
    <t>Select O2k-Chamber A or B in the Mark Statistics window. Only the selected plots (select "Marks\Statistics\Show" ) are displayed and copied to clipboard.</t>
  </si>
  <si>
    <t>1. Copy the template table sheet "Template O2k-Background" to obtain the table sheet "Template O2k-Background (2)" and provide the data analysis in that copied table sheet.</t>
  </si>
  <si>
    <t>Right mouse click on the name of the table sheet in the bottom line → select "Move/copy" → click on the checkbox "Copy".</t>
  </si>
  <si>
    <t>8. Delete the now empty table sheet "Template O2k-Background (2)" (left mouse click on the name of the table sheet in the bottom line; delete).</t>
  </si>
  <si>
    <t>Paste DatLab graph here, reduce to width 15 cm or 6"</t>
  </si>
  <si>
    <t>Select both graphs (hold shift and sequentially left click on both graphs) → select "Format\Graph\Size" and set the width of the graphs to 15 cm or 6".</t>
  </si>
  <si>
    <r>
      <t xml:space="preserve">Options how to find the original DatLab file </t>
    </r>
    <r>
      <rPr>
        <b/>
        <sz val="10"/>
        <rFont val="Arial"/>
        <family val="2"/>
      </rPr>
      <t>MiPNet14.06_2014-07-24_P4-02_Instr-background.DLD</t>
    </r>
  </si>
  <si>
    <r>
      <rPr>
        <i/>
        <sz val="10"/>
        <color indexed="60"/>
        <rFont val="Arial"/>
        <family val="2"/>
      </rPr>
      <t>c</t>
    </r>
    <r>
      <rPr>
        <vertAlign val="subscript"/>
        <sz val="10"/>
        <color indexed="60"/>
        <rFont val="Arial"/>
        <family val="2"/>
      </rPr>
      <t>1</t>
    </r>
  </si>
  <si>
    <r>
      <rPr>
        <i/>
        <sz val="10"/>
        <color indexed="60"/>
        <rFont val="Arial"/>
        <family val="2"/>
      </rPr>
      <t>c</t>
    </r>
    <r>
      <rPr>
        <vertAlign val="subscript"/>
        <sz val="10"/>
        <color indexed="60"/>
        <rFont val="Arial"/>
        <family val="2"/>
      </rPr>
      <t>0</t>
    </r>
  </si>
  <si>
    <t>MiPNet14.06_2014-07-24_P4-02_Instr-background.DLD</t>
  </si>
  <si>
    <t>MiPNet14.06_2014-07-24_P4-02_Instr-background</t>
  </si>
  <si>
    <t>4A: O2 Concentration</t>
  </si>
  <si>
    <t>0816</t>
  </si>
  <si>
    <t>MiR05</t>
  </si>
  <si>
    <t>Instrumental background</t>
  </si>
  <si>
    <t>4A: O2 Concentration [O2L]</t>
  </si>
  <si>
    <t>4A: O2 Slope uncorr. [O2L_FLUX]</t>
  </si>
  <si>
    <t>4B: O2 Concentration [O2R]</t>
  </si>
  <si>
    <t>4B: O2 Slope uncorr. [O2R_FLUX]</t>
  </si>
  <si>
    <t>MiPNet10.04_2014-02-20_P4-02_O2-calib_high-O2.DLD</t>
  </si>
  <si>
    <t>High</t>
  </si>
  <si>
    <t>User</t>
  </si>
  <si>
    <t>DatLab 7</t>
  </si>
  <si>
    <t>a°</t>
  </si>
  <si>
    <t>Left chamber</t>
  </si>
  <si>
    <r>
      <t xml:space="preserve">y = </t>
    </r>
    <r>
      <rPr>
        <i/>
        <sz val="10"/>
        <color indexed="10"/>
        <rFont val="Arial"/>
        <family val="2"/>
      </rPr>
      <t>b</t>
    </r>
    <r>
      <rPr>
        <sz val="10"/>
        <color indexed="10"/>
        <rFont val="Arial"/>
        <family val="2"/>
      </rPr>
      <t xml:space="preserve">° x + </t>
    </r>
    <r>
      <rPr>
        <i/>
        <sz val="10"/>
        <color indexed="10"/>
        <rFont val="Arial"/>
        <family val="2"/>
      </rPr>
      <t>a</t>
    </r>
    <r>
      <rPr>
        <sz val="10"/>
        <color indexed="10"/>
        <rFont val="Arial"/>
        <family val="2"/>
      </rPr>
      <t>°</t>
    </r>
  </si>
  <si>
    <r>
      <rPr>
        <i/>
        <sz val="10"/>
        <color indexed="10"/>
        <rFont val="Arial"/>
        <family val="2"/>
      </rPr>
      <t>b</t>
    </r>
    <r>
      <rPr>
        <sz val="10"/>
        <color indexed="10"/>
        <rFont val="Arial"/>
        <family val="2"/>
      </rPr>
      <t>°</t>
    </r>
  </si>
  <si>
    <t>Right chamber</t>
  </si>
  <si>
    <t>Volume [ml]</t>
  </si>
  <si>
    <r>
      <t xml:space="preserve">y = </t>
    </r>
    <r>
      <rPr>
        <i/>
        <sz val="10"/>
        <color indexed="17"/>
        <rFont val="Arial"/>
        <family val="2"/>
      </rPr>
      <t>b</t>
    </r>
    <r>
      <rPr>
        <sz val="10"/>
        <color indexed="17"/>
        <rFont val="Arial"/>
        <family val="2"/>
      </rPr>
      <t xml:space="preserve">° x + </t>
    </r>
    <r>
      <rPr>
        <i/>
        <sz val="10"/>
        <color indexed="17"/>
        <rFont val="Arial"/>
        <family val="2"/>
      </rPr>
      <t>a</t>
    </r>
    <r>
      <rPr>
        <sz val="10"/>
        <color indexed="17"/>
        <rFont val="Arial"/>
        <family val="2"/>
      </rPr>
      <t>°</t>
    </r>
  </si>
  <si>
    <r>
      <rPr>
        <i/>
        <sz val="10"/>
        <color indexed="17"/>
        <rFont val="Arial"/>
        <family val="2"/>
      </rPr>
      <t>b</t>
    </r>
    <r>
      <rPr>
        <sz val="10"/>
        <color indexed="17"/>
        <rFont val="Arial"/>
        <family val="2"/>
      </rPr>
      <t>°</t>
    </r>
  </si>
  <si>
    <r>
      <rPr>
        <i/>
        <sz val="10"/>
        <color indexed="60"/>
        <rFont val="Arial"/>
        <family val="2"/>
      </rPr>
      <t>R</t>
    </r>
    <r>
      <rPr>
        <vertAlign val="subscript"/>
        <sz val="10"/>
        <color indexed="60"/>
        <rFont val="Arial"/>
        <family val="2"/>
      </rPr>
      <t>1</t>
    </r>
  </si>
  <si>
    <r>
      <rPr>
        <i/>
        <sz val="10"/>
        <color indexed="60"/>
        <rFont val="Arial"/>
        <family val="2"/>
      </rPr>
      <t>R</t>
    </r>
    <r>
      <rPr>
        <vertAlign val="subscript"/>
        <sz val="10"/>
        <color indexed="60"/>
        <rFont val="Arial"/>
        <family val="2"/>
      </rPr>
      <t>0</t>
    </r>
  </si>
  <si>
    <r>
      <rPr>
        <i/>
        <sz val="10"/>
        <color indexed="60"/>
        <rFont val="Arial"/>
        <family val="2"/>
      </rPr>
      <t>F</t>
    </r>
    <r>
      <rPr>
        <vertAlign val="subscript"/>
        <sz val="10"/>
        <color indexed="60"/>
        <rFont val="Arial"/>
        <family val="2"/>
      </rPr>
      <t>c</t>
    </r>
  </si>
  <si>
    <r>
      <rPr>
        <i/>
        <sz val="10"/>
        <color indexed="60"/>
        <rFont val="Arial"/>
        <family val="2"/>
      </rPr>
      <t>p</t>
    </r>
    <r>
      <rPr>
        <vertAlign val="subscript"/>
        <sz val="10"/>
        <color indexed="60"/>
        <rFont val="Arial"/>
        <family val="2"/>
      </rPr>
      <t>b</t>
    </r>
  </si>
  <si>
    <r>
      <rPr>
        <i/>
        <sz val="10"/>
        <color indexed="17"/>
        <rFont val="Arial"/>
        <family val="2"/>
      </rPr>
      <t>R</t>
    </r>
    <r>
      <rPr>
        <vertAlign val="subscript"/>
        <sz val="10"/>
        <color indexed="17"/>
        <rFont val="Arial"/>
        <family val="2"/>
      </rPr>
      <t>1</t>
    </r>
  </si>
  <si>
    <r>
      <rPr>
        <i/>
        <sz val="10"/>
        <color indexed="17"/>
        <rFont val="Arial"/>
        <family val="2"/>
      </rPr>
      <t>R</t>
    </r>
    <r>
      <rPr>
        <vertAlign val="subscript"/>
        <sz val="10"/>
        <color indexed="17"/>
        <rFont val="Arial"/>
        <family val="2"/>
      </rPr>
      <t>0</t>
    </r>
  </si>
  <si>
    <r>
      <rPr>
        <i/>
        <sz val="10"/>
        <color indexed="17"/>
        <rFont val="Arial"/>
        <family val="2"/>
      </rPr>
      <t>F</t>
    </r>
    <r>
      <rPr>
        <vertAlign val="subscript"/>
        <sz val="10"/>
        <color indexed="17"/>
        <rFont val="Arial"/>
        <family val="2"/>
      </rPr>
      <t>c</t>
    </r>
  </si>
  <si>
    <r>
      <rPr>
        <i/>
        <sz val="10"/>
        <color indexed="17"/>
        <rFont val="Arial"/>
        <family val="2"/>
      </rPr>
      <t>p</t>
    </r>
    <r>
      <rPr>
        <vertAlign val="subscript"/>
        <sz val="10"/>
        <color indexed="17"/>
        <rFont val="Arial"/>
        <family val="2"/>
      </rPr>
      <t>b</t>
    </r>
  </si>
  <si>
    <t>↓ Paste</t>
  </si>
  <si>
    <t>[pmol/(s*ml)]</t>
  </si>
  <si>
    <t>Residuals, error after BG correction</t>
  </si>
  <si>
    <t>Error with default values</t>
  </si>
  <si>
    <r>
      <rPr>
        <b/>
        <i/>
        <sz val="10"/>
        <color indexed="17"/>
        <rFont val="Arial"/>
        <family val="2"/>
      </rPr>
      <t>b</t>
    </r>
    <r>
      <rPr>
        <b/>
        <sz val="10"/>
        <color indexed="17"/>
        <rFont val="Arial"/>
        <family val="2"/>
      </rPr>
      <t>°</t>
    </r>
  </si>
  <si>
    <r>
      <rPr>
        <b/>
        <i/>
        <sz val="10"/>
        <color indexed="10"/>
        <rFont val="Arial"/>
        <family val="2"/>
      </rPr>
      <t>b</t>
    </r>
    <r>
      <rPr>
        <b/>
        <sz val="10"/>
        <color indexed="10"/>
        <rFont val="Arial"/>
        <family val="2"/>
      </rPr>
      <t>°</t>
    </r>
  </si>
  <si>
    <t>Default</t>
  </si>
  <si>
    <t>Average ABS error</t>
  </si>
  <si>
    <r>
      <t xml:space="preserve">↓ Next 3 lines: Copy </t>
    </r>
    <r>
      <rPr>
        <sz val="10"/>
        <rFont val="Arial"/>
        <family val="2"/>
      </rPr>
      <t>equations according to numer of oxygen states</t>
    </r>
  </si>
  <si>
    <r>
      <rPr>
        <i/>
        <sz val="10"/>
        <color indexed="60"/>
        <rFont val="Arial"/>
        <family val="2"/>
      </rPr>
      <t>b</t>
    </r>
    <r>
      <rPr>
        <sz val="10"/>
        <color indexed="60"/>
        <rFont val="Arial"/>
        <family val="2"/>
      </rPr>
      <t>°</t>
    </r>
  </si>
  <si>
    <r>
      <rPr>
        <i/>
        <sz val="10"/>
        <color indexed="60"/>
        <rFont val="Arial"/>
        <family val="2"/>
      </rPr>
      <t>a</t>
    </r>
    <r>
      <rPr>
        <sz val="10"/>
        <color indexed="60"/>
        <rFont val="Arial"/>
        <family val="2"/>
      </rPr>
      <t>°</t>
    </r>
  </si>
  <si>
    <t>DatLab 7 Template - Last update: 2016-05-19</t>
  </si>
  <si>
    <t>4A: O2 Slope uncorr.</t>
  </si>
  <si>
    <t>4B: O2 Concentration</t>
  </si>
  <si>
    <t>4B: O2 Slope uncorr.</t>
  </si>
  <si>
    <t>Mark name:</t>
  </si>
  <si>
    <t xml:space="preserve"> O2k-background</t>
  </si>
  <si>
    <t>O2k-background high O2</t>
  </si>
  <si>
    <t>Example O2k-background high O2</t>
  </si>
  <si>
    <t>O2k-Chamber</t>
  </si>
  <si>
    <r>
      <t xml:space="preserve">Background </t>
    </r>
    <r>
      <rPr>
        <i/>
        <sz val="10"/>
        <rFont val="Arial"/>
        <family val="2"/>
      </rPr>
      <t>a</t>
    </r>
    <r>
      <rPr>
        <sz val="10"/>
        <rFont val="Arial"/>
        <family val="2"/>
      </rPr>
      <t>°</t>
    </r>
  </si>
  <si>
    <r>
      <t xml:space="preserve">Background </t>
    </r>
    <r>
      <rPr>
        <i/>
        <sz val="10"/>
        <rFont val="Arial"/>
        <family val="2"/>
      </rPr>
      <t>b</t>
    </r>
    <r>
      <rPr>
        <sz val="10"/>
        <rFont val="Arial"/>
        <family val="2"/>
      </rPr>
      <t>°</t>
    </r>
  </si>
  <si>
    <t>Power-O2k number</t>
  </si>
  <si>
    <t>BG experiment number</t>
  </si>
  <si>
    <r>
      <t xml:space="preserve">y = </t>
    </r>
    <r>
      <rPr>
        <i/>
        <sz val="10"/>
        <color indexed="17"/>
        <rFont val="Arial"/>
        <family val="2"/>
      </rPr>
      <t>b</t>
    </r>
    <r>
      <rPr>
        <sz val="10"/>
        <color indexed="17"/>
        <rFont val="Arial"/>
        <family val="2"/>
      </rPr>
      <t xml:space="preserve">° x + </t>
    </r>
    <r>
      <rPr>
        <i/>
        <sz val="10"/>
        <color indexed="17"/>
        <rFont val="Arial"/>
        <family val="2"/>
      </rPr>
      <t>a</t>
    </r>
    <r>
      <rPr>
        <sz val="10"/>
        <color indexed="17"/>
        <rFont val="Arial"/>
        <family val="2"/>
      </rPr>
      <t>°</t>
    </r>
  </si>
  <si>
    <r>
      <t>Temp.</t>
    </r>
    <r>
      <rPr>
        <vertAlign val="subscript"/>
        <sz val="10"/>
        <color indexed="55"/>
        <rFont val="Arial"/>
        <family val="2"/>
      </rPr>
      <t>R1</t>
    </r>
  </si>
  <si>
    <r>
      <t>F</t>
    </r>
    <r>
      <rPr>
        <vertAlign val="subscript"/>
        <sz val="10"/>
        <color indexed="55"/>
        <rFont val="Arial"/>
        <family val="2"/>
      </rPr>
      <t>M</t>
    </r>
  </si>
  <si>
    <r>
      <t>c</t>
    </r>
    <r>
      <rPr>
        <vertAlign val="subscript"/>
        <sz val="10"/>
        <color indexed="55"/>
        <rFont val="Arial"/>
        <family val="2"/>
      </rPr>
      <t>1</t>
    </r>
  </si>
  <si>
    <r>
      <t>R</t>
    </r>
    <r>
      <rPr>
        <vertAlign val="subscript"/>
        <sz val="10"/>
        <color indexed="55"/>
        <rFont val="Arial"/>
        <family val="2"/>
      </rPr>
      <t>1</t>
    </r>
  </si>
  <si>
    <r>
      <t>R</t>
    </r>
    <r>
      <rPr>
        <b/>
        <vertAlign val="subscript"/>
        <sz val="10"/>
        <color indexed="55"/>
        <rFont val="Arial"/>
        <family val="2"/>
      </rPr>
      <t>1</t>
    </r>
  </si>
  <si>
    <r>
      <t>Slope</t>
    </r>
    <r>
      <rPr>
        <vertAlign val="subscript"/>
        <sz val="10"/>
        <color indexed="55"/>
        <rFont val="Arial"/>
        <family val="2"/>
      </rPr>
      <t>R1</t>
    </r>
  </si>
  <si>
    <r>
      <t>c</t>
    </r>
    <r>
      <rPr>
        <vertAlign val="subscript"/>
        <sz val="10"/>
        <color indexed="55"/>
        <rFont val="Arial"/>
        <family val="2"/>
      </rPr>
      <t>0</t>
    </r>
  </si>
  <si>
    <r>
      <t>R</t>
    </r>
    <r>
      <rPr>
        <vertAlign val="subscript"/>
        <sz val="10"/>
        <color indexed="55"/>
        <rFont val="Arial"/>
        <family val="2"/>
      </rPr>
      <t>0</t>
    </r>
  </si>
  <si>
    <r>
      <t>R</t>
    </r>
    <r>
      <rPr>
        <b/>
        <vertAlign val="subscript"/>
        <sz val="10"/>
        <color indexed="55"/>
        <rFont val="Arial"/>
        <family val="2"/>
      </rPr>
      <t>0</t>
    </r>
  </si>
  <si>
    <r>
      <t>Slope</t>
    </r>
    <r>
      <rPr>
        <vertAlign val="subscript"/>
        <sz val="10"/>
        <color indexed="55"/>
        <rFont val="Arial"/>
        <family val="2"/>
      </rPr>
      <t>R0</t>
    </r>
  </si>
  <si>
    <r>
      <t>F</t>
    </r>
    <r>
      <rPr>
        <i/>
        <vertAlign val="subscript"/>
        <sz val="10"/>
        <color indexed="55"/>
        <rFont val="Arial"/>
        <family val="2"/>
      </rPr>
      <t>c</t>
    </r>
  </si>
  <si>
    <r>
      <t>a</t>
    </r>
    <r>
      <rPr>
        <i/>
        <vertAlign val="subscript"/>
        <sz val="10"/>
        <color indexed="55"/>
        <rFont val="Arial"/>
        <family val="2"/>
      </rPr>
      <t>c</t>
    </r>
  </si>
  <si>
    <r>
      <t>F</t>
    </r>
    <r>
      <rPr>
        <i/>
        <vertAlign val="subscript"/>
        <sz val="10"/>
        <color indexed="55"/>
        <rFont val="Arial"/>
        <family val="2"/>
      </rPr>
      <t>p</t>
    </r>
  </si>
  <si>
    <r>
      <t>a</t>
    </r>
    <r>
      <rPr>
        <i/>
        <vertAlign val="subscript"/>
        <sz val="10"/>
        <color indexed="55"/>
        <rFont val="Arial"/>
        <family val="2"/>
      </rPr>
      <t>p</t>
    </r>
  </si>
  <si>
    <r>
      <t>p</t>
    </r>
    <r>
      <rPr>
        <vertAlign val="subscript"/>
        <sz val="10"/>
        <color indexed="55"/>
        <rFont val="Arial"/>
        <family val="2"/>
      </rPr>
      <t>b,R1</t>
    </r>
  </si>
  <si>
    <r>
      <t>J</t>
    </r>
    <r>
      <rPr>
        <vertAlign val="superscript"/>
        <sz val="10"/>
        <color indexed="55"/>
        <rFont val="Arial"/>
        <family val="2"/>
      </rPr>
      <t>o</t>
    </r>
    <r>
      <rPr>
        <vertAlign val="subscript"/>
        <sz val="10"/>
        <color indexed="55"/>
        <rFont val="Arial"/>
        <family val="2"/>
      </rPr>
      <t>1,theor</t>
    </r>
  </si>
  <si>
    <r>
      <t>J</t>
    </r>
    <r>
      <rPr>
        <vertAlign val="superscript"/>
        <sz val="10"/>
        <color indexed="55"/>
        <rFont val="Arial"/>
        <family val="2"/>
      </rPr>
      <t>o</t>
    </r>
    <r>
      <rPr>
        <vertAlign val="subscript"/>
        <sz val="10"/>
        <color indexed="55"/>
        <rFont val="Arial"/>
        <family val="2"/>
      </rPr>
      <t>1</t>
    </r>
  </si>
  <si>
    <r>
      <t>a</t>
    </r>
    <r>
      <rPr>
        <sz val="10"/>
        <color indexed="55"/>
        <rFont val="Arial"/>
        <family val="2"/>
      </rPr>
      <t>°</t>
    </r>
  </si>
  <si>
    <r>
      <t>b</t>
    </r>
    <r>
      <rPr>
        <sz val="10"/>
        <color indexed="55"/>
        <rFont val="Arial"/>
        <family val="2"/>
      </rPr>
      <t>°</t>
    </r>
  </si>
  <si>
    <r>
      <t>A</t>
    </r>
    <r>
      <rPr>
        <sz val="10"/>
        <color indexed="55"/>
        <rFont val="Arial"/>
        <family val="2"/>
      </rPr>
      <t>°</t>
    </r>
  </si>
  <si>
    <r>
      <t>B</t>
    </r>
    <r>
      <rPr>
        <sz val="10"/>
        <color indexed="55"/>
        <rFont val="Arial"/>
        <family val="2"/>
      </rPr>
      <t>°</t>
    </r>
  </si>
  <si>
    <r>
      <t>p</t>
    </r>
    <r>
      <rPr>
        <vertAlign val="subscript"/>
        <sz val="10"/>
        <color indexed="55"/>
        <rFont val="Arial"/>
        <family val="2"/>
      </rPr>
      <t>O2</t>
    </r>
    <r>
      <rPr>
        <sz val="10"/>
        <color indexed="55"/>
        <rFont val="Arial"/>
        <family val="2"/>
      </rPr>
      <t>*</t>
    </r>
  </si>
  <si>
    <r>
      <t>S</t>
    </r>
    <r>
      <rPr>
        <vertAlign val="subscript"/>
        <sz val="10"/>
        <color indexed="55"/>
        <rFont val="Arial"/>
        <family val="2"/>
      </rPr>
      <t>O2</t>
    </r>
  </si>
  <si>
    <r>
      <t>p</t>
    </r>
    <r>
      <rPr>
        <vertAlign val="subscript"/>
        <sz val="10"/>
        <color indexed="55"/>
        <rFont val="Arial"/>
        <family val="2"/>
      </rPr>
      <t>H2O</t>
    </r>
    <r>
      <rPr>
        <sz val="10"/>
        <color indexed="55"/>
        <rFont val="Arial"/>
        <family val="2"/>
      </rPr>
      <t>*</t>
    </r>
  </si>
  <si>
    <r>
      <t xml:space="preserve">Background </t>
    </r>
    <r>
      <rPr>
        <i/>
        <sz val="10"/>
        <rFont val="Arial"/>
        <family val="2"/>
      </rPr>
      <t>a°</t>
    </r>
  </si>
  <si>
    <t>O2-background</t>
  </si>
  <si>
    <t xml:space="preserve"> O2-background</t>
  </si>
  <si>
    <r>
      <rPr>
        <sz val="10"/>
        <color indexed="17"/>
        <rFont val="Arial"/>
        <family val="2"/>
      </rPr>
      <t>Background</t>
    </r>
    <r>
      <rPr>
        <i/>
        <sz val="10"/>
        <color indexed="17"/>
        <rFont val="Arial"/>
        <family val="2"/>
      </rPr>
      <t xml:space="preserve"> a°</t>
    </r>
  </si>
  <si>
    <r>
      <t>Background</t>
    </r>
    <r>
      <rPr>
        <i/>
        <sz val="10"/>
        <color indexed="17"/>
        <rFont val="Arial"/>
        <family val="2"/>
      </rPr>
      <t xml:space="preserve"> b</t>
    </r>
    <r>
      <rPr>
        <sz val="10"/>
        <color indexed="17"/>
        <rFont val="Arial"/>
        <family val="2"/>
      </rPr>
      <t>°</t>
    </r>
  </si>
  <si>
    <t>Summary O2-background</t>
  </si>
  <si>
    <t>=K8</t>
  </si>
  <si>
    <t>2016-01-08 P1-03_NORM.DLD</t>
  </si>
  <si>
    <t>P1</t>
  </si>
  <si>
    <t>1A</t>
  </si>
  <si>
    <t>O2 calibration</t>
  </si>
  <si>
    <t>POS #</t>
  </si>
  <si>
    <t>Marks from</t>
  </si>
  <si>
    <t>Median</t>
  </si>
  <si>
    <t>Protocol</t>
  </si>
  <si>
    <t>Temp</t>
  </si>
  <si>
    <t>°C</t>
  </si>
  <si>
    <t>Sample type</t>
  </si>
  <si>
    <t>Air saturation</t>
  </si>
  <si>
    <t>µM</t>
  </si>
  <si>
    <t>Cohort</t>
  </si>
  <si>
    <t>R1</t>
  </si>
  <si>
    <t>Sample code</t>
  </si>
  <si>
    <t>R0</t>
  </si>
  <si>
    <t>Sample number</t>
  </si>
  <si>
    <t>pb</t>
  </si>
  <si>
    <t>kPa</t>
  </si>
  <si>
    <t>1A: O2 concentration</t>
  </si>
  <si>
    <t>Subsample number</t>
  </si>
  <si>
    <t>FM</t>
  </si>
  <si>
    <t>1A: O2 slope neg.</t>
  </si>
  <si>
    <t>Sample concentration</t>
  </si>
  <si>
    <t>Units/ml</t>
  </si>
  <si>
    <t>1A: pX</t>
  </si>
  <si>
    <t>Sample amount</t>
  </si>
  <si>
    <t>Units</t>
  </si>
  <si>
    <t>O2 background a°</t>
  </si>
  <si>
    <t>1A: pX slope</t>
  </si>
  <si>
    <t>pX*10^-3/s</t>
  </si>
  <si>
    <t>Chamber volume</t>
  </si>
  <si>
    <t>ml</t>
  </si>
  <si>
    <t>O2 background b°</t>
  </si>
  <si>
    <t>1B</t>
  </si>
  <si>
    <t>1B: O2 concentration</t>
  </si>
  <si>
    <t>1B: O2 slope neg.</t>
  </si>
  <si>
    <t>1B: pX</t>
  </si>
  <si>
    <t>1B: pX slope</t>
  </si>
</sst>
</file>

<file path=xl/styles.xml><?xml version="1.0" encoding="utf-8"?>
<styleSheet xmlns="http://schemas.openxmlformats.org/spreadsheetml/2006/main">
  <numFmts count="7">
    <numFmt numFmtId="164" formatCode="0.0000"/>
    <numFmt numFmtId="165" formatCode="0.0"/>
    <numFmt numFmtId="166" formatCode="0.000"/>
    <numFmt numFmtId="167" formatCode="yyyy\-mm\-dd;@"/>
    <numFmt numFmtId="168" formatCode="yyyy\-mm\-dd"/>
    <numFmt numFmtId="169" formatCode="[$-F400]h:mm:ss\ AM/PM"/>
    <numFmt numFmtId="170" formatCode="#,##0.0000"/>
  </numFmts>
  <fonts count="68">
    <font>
      <sz val="10"/>
      <name val="Arial"/>
    </font>
    <font>
      <sz val="10"/>
      <color indexed="22"/>
      <name val="Arial"/>
      <family val="2"/>
    </font>
    <font>
      <sz val="10"/>
      <color indexed="22"/>
      <name val="Arial"/>
      <family val="2"/>
    </font>
    <font>
      <b/>
      <sz val="10"/>
      <name val="Arial"/>
      <family val="2"/>
    </font>
    <font>
      <sz val="10"/>
      <name val="Arial"/>
      <family val="2"/>
    </font>
    <font>
      <b/>
      <sz val="10"/>
      <color indexed="8"/>
      <name val="Arial"/>
      <family val="2"/>
    </font>
    <font>
      <b/>
      <sz val="10"/>
      <color indexed="10"/>
      <name val="Arial"/>
      <family val="2"/>
    </font>
    <font>
      <b/>
      <sz val="10"/>
      <color indexed="17"/>
      <name val="Arial"/>
      <family val="2"/>
    </font>
    <font>
      <sz val="10"/>
      <color indexed="8"/>
      <name val="Arial"/>
      <family val="2"/>
    </font>
    <font>
      <sz val="10"/>
      <color indexed="10"/>
      <name val="Arial"/>
      <family val="2"/>
    </font>
    <font>
      <sz val="10"/>
      <color indexed="11"/>
      <name val="Arial"/>
      <family val="2"/>
    </font>
    <font>
      <sz val="10"/>
      <color indexed="17"/>
      <name val="Arial"/>
      <family val="2"/>
    </font>
    <font>
      <sz val="9"/>
      <color indexed="55"/>
      <name val="Arial"/>
      <family val="2"/>
    </font>
    <font>
      <vertAlign val="subscript"/>
      <sz val="9"/>
      <color indexed="55"/>
      <name val="Arial"/>
      <family val="2"/>
    </font>
    <font>
      <i/>
      <sz val="9"/>
      <color indexed="55"/>
      <name val="Arial"/>
      <family val="2"/>
    </font>
    <font>
      <b/>
      <i/>
      <sz val="9"/>
      <color indexed="55"/>
      <name val="Arial"/>
      <family val="2"/>
    </font>
    <font>
      <b/>
      <vertAlign val="subscript"/>
      <sz val="9"/>
      <color indexed="55"/>
      <name val="Arial"/>
      <family val="2"/>
    </font>
    <font>
      <i/>
      <vertAlign val="subscript"/>
      <sz val="9"/>
      <color indexed="55"/>
      <name val="Arial"/>
      <family val="2"/>
    </font>
    <font>
      <vertAlign val="superscript"/>
      <sz val="9"/>
      <color indexed="55"/>
      <name val="Arial"/>
      <family val="2"/>
    </font>
    <font>
      <sz val="10"/>
      <color indexed="23"/>
      <name val="Arial"/>
      <family val="2"/>
    </font>
    <font>
      <b/>
      <sz val="10"/>
      <color indexed="23"/>
      <name val="Arial"/>
      <family val="2"/>
    </font>
    <font>
      <i/>
      <sz val="10"/>
      <color indexed="23"/>
      <name val="Arial"/>
      <family val="2"/>
    </font>
    <font>
      <vertAlign val="subscript"/>
      <sz val="10"/>
      <color indexed="60"/>
      <name val="Arial"/>
      <family val="2"/>
    </font>
    <font>
      <u/>
      <sz val="10"/>
      <color indexed="12"/>
      <name val="Arial"/>
      <family val="2"/>
    </font>
    <font>
      <i/>
      <sz val="10"/>
      <color indexed="60"/>
      <name val="Arial"/>
      <family val="2"/>
    </font>
    <font>
      <i/>
      <sz val="10"/>
      <color indexed="10"/>
      <name val="Arial"/>
      <family val="2"/>
    </font>
    <font>
      <sz val="10"/>
      <color indexed="60"/>
      <name val="Arial"/>
      <family val="2"/>
    </font>
    <font>
      <b/>
      <sz val="9"/>
      <color indexed="81"/>
      <name val="Tahoma"/>
      <family val="2"/>
    </font>
    <font>
      <i/>
      <sz val="10"/>
      <color indexed="17"/>
      <name val="Arial"/>
      <family val="2"/>
    </font>
    <font>
      <vertAlign val="subscript"/>
      <sz val="10"/>
      <color indexed="17"/>
      <name val="Arial"/>
      <family val="2"/>
    </font>
    <font>
      <b/>
      <i/>
      <sz val="10"/>
      <color indexed="17"/>
      <name val="Arial"/>
      <family val="2"/>
    </font>
    <font>
      <b/>
      <i/>
      <sz val="10"/>
      <color indexed="10"/>
      <name val="Arial"/>
      <family val="2"/>
    </font>
    <font>
      <sz val="10"/>
      <color indexed="55"/>
      <name val="Arial"/>
      <family val="2"/>
    </font>
    <font>
      <i/>
      <sz val="10"/>
      <name val="Arial"/>
      <family val="2"/>
    </font>
    <font>
      <b/>
      <sz val="10"/>
      <color indexed="81"/>
      <name val="Arial"/>
      <family val="2"/>
    </font>
    <font>
      <sz val="8"/>
      <color indexed="81"/>
      <name val="Tahoma"/>
      <family val="2"/>
    </font>
    <font>
      <vertAlign val="subscript"/>
      <sz val="10"/>
      <color indexed="55"/>
      <name val="Arial"/>
      <family val="2"/>
    </font>
    <font>
      <i/>
      <sz val="10"/>
      <color indexed="55"/>
      <name val="Arial"/>
      <family val="2"/>
    </font>
    <font>
      <b/>
      <i/>
      <sz val="10"/>
      <color indexed="55"/>
      <name val="Arial"/>
      <family val="2"/>
    </font>
    <font>
      <b/>
      <vertAlign val="subscript"/>
      <sz val="10"/>
      <color indexed="55"/>
      <name val="Arial"/>
      <family val="2"/>
    </font>
    <font>
      <i/>
      <vertAlign val="subscript"/>
      <sz val="10"/>
      <color indexed="55"/>
      <name val="Arial"/>
      <family val="2"/>
    </font>
    <font>
      <vertAlign val="superscript"/>
      <sz val="10"/>
      <color indexed="55"/>
      <name val="Arial"/>
      <family val="2"/>
    </font>
    <font>
      <b/>
      <sz val="10"/>
      <color rgb="FFC00000"/>
      <name val="Arial"/>
      <family val="2"/>
    </font>
    <font>
      <sz val="10"/>
      <color theme="0" tint="-0.499984740745262"/>
      <name val="Arial"/>
      <family val="2"/>
    </font>
    <font>
      <b/>
      <sz val="10"/>
      <color rgb="FF006600"/>
      <name val="Arial"/>
      <family val="2"/>
    </font>
    <font>
      <b/>
      <sz val="10"/>
      <color theme="0" tint="-0.499984740745262"/>
      <name val="Arial"/>
      <family val="2"/>
    </font>
    <font>
      <sz val="11"/>
      <color theme="0" tint="-0.499984740745262"/>
      <name val="Calibri"/>
      <family val="2"/>
      <scheme val="minor"/>
    </font>
    <font>
      <sz val="10"/>
      <color theme="1" tint="0.499984740745262"/>
      <name val="Arial"/>
      <family val="2"/>
    </font>
    <font>
      <sz val="10"/>
      <color rgb="FFC00000"/>
      <name val="Arial"/>
      <family val="2"/>
    </font>
    <font>
      <sz val="10"/>
      <color rgb="FF006600"/>
      <name val="Arial"/>
      <family val="2"/>
    </font>
    <font>
      <b/>
      <sz val="10"/>
      <color rgb="FFFF0000"/>
      <name val="Arial"/>
      <family val="2"/>
    </font>
    <font>
      <b/>
      <sz val="10"/>
      <color rgb="FF990000"/>
      <name val="Arial"/>
      <family val="2"/>
    </font>
    <font>
      <b/>
      <sz val="10"/>
      <color rgb="FF003300"/>
      <name val="Arial"/>
      <family val="2"/>
    </font>
    <font>
      <b/>
      <sz val="10"/>
      <color rgb="FF00B050"/>
      <name val="Arial"/>
      <family val="2"/>
    </font>
    <font>
      <sz val="10"/>
      <color theme="0" tint="-0.249977111117893"/>
      <name val="Arial"/>
      <family val="2"/>
    </font>
    <font>
      <sz val="10"/>
      <color rgb="FF969696"/>
      <name val="Arial"/>
      <family val="2"/>
    </font>
    <font>
      <b/>
      <sz val="10"/>
      <color rgb="FF969696"/>
      <name val="Arial"/>
      <family val="2"/>
    </font>
    <font>
      <b/>
      <sz val="10"/>
      <color rgb="FF008000"/>
      <name val="Arial"/>
      <family val="2"/>
    </font>
    <font>
      <sz val="10"/>
      <color rgb="FF808080"/>
      <name val="Arial"/>
      <family val="2"/>
    </font>
    <font>
      <sz val="10"/>
      <color rgb="FF008000"/>
      <name val="Arial"/>
      <family val="2"/>
    </font>
    <font>
      <sz val="10"/>
      <color rgb="FFFF0000"/>
      <name val="Arial"/>
      <family val="2"/>
    </font>
    <font>
      <sz val="10"/>
      <color rgb="FFC0C0C0"/>
      <name val="Arial"/>
      <family val="2"/>
    </font>
    <font>
      <i/>
      <sz val="10"/>
      <color rgb="FF008000"/>
      <name val="Arial"/>
      <family val="2"/>
    </font>
    <font>
      <sz val="8"/>
      <color rgb="FFC0C0C0"/>
      <name val="Arial"/>
      <family val="2"/>
    </font>
    <font>
      <sz val="8"/>
      <color theme="0" tint="-0.249977111117893"/>
      <name val="Arial"/>
      <family val="2"/>
    </font>
    <font>
      <b/>
      <i/>
      <sz val="10"/>
      <color rgb="FF008000"/>
      <name val="Arial"/>
      <family val="2"/>
    </font>
    <font>
      <b/>
      <sz val="10"/>
      <color theme="0"/>
      <name val="Arial"/>
      <family val="2"/>
    </font>
    <font>
      <sz val="10"/>
      <color theme="0"/>
      <name val="Arial"/>
      <family val="2"/>
    </font>
  </fonts>
  <fills count="13">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00CC00"/>
        <bgColor indexed="64"/>
      </patternFill>
    </fill>
    <fill>
      <patternFill patternType="solid">
        <fgColor rgb="FFEAEAEA"/>
        <bgColor indexed="64"/>
      </patternFill>
    </fill>
    <fill>
      <patternFill patternType="solid">
        <fgColor rgb="FFCCECFF"/>
        <bgColor indexed="64"/>
      </patternFill>
    </fill>
    <fill>
      <patternFill patternType="solid">
        <fgColor rgb="FF00B050"/>
        <bgColor indexed="64"/>
      </patternFill>
    </fill>
    <fill>
      <patternFill patternType="solid">
        <fgColor rgb="FF66FFFF"/>
        <bgColor indexed="64"/>
      </patternFill>
    </fill>
  </fills>
  <borders count="11">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s>
  <cellStyleXfs count="2">
    <xf numFmtId="0" fontId="0" fillId="0" borderId="0"/>
    <xf numFmtId="0" fontId="23" fillId="0" borderId="0" applyNumberFormat="0" applyFill="0" applyBorder="0" applyAlignment="0" applyProtection="0">
      <alignment vertical="top"/>
      <protection locked="0"/>
    </xf>
  </cellStyleXfs>
  <cellXfs count="345">
    <xf numFmtId="0" fontId="0" fillId="0" borderId="0" xfId="0"/>
    <xf numFmtId="2" fontId="0" fillId="0" borderId="0" xfId="0" applyNumberFormat="1"/>
    <xf numFmtId="0" fontId="4" fillId="0" borderId="0" xfId="0" applyFont="1"/>
    <xf numFmtId="0" fontId="0" fillId="0" borderId="1" xfId="0" applyFill="1" applyBorder="1"/>
    <xf numFmtId="0" fontId="3" fillId="0" borderId="0" xfId="0" applyFont="1" applyFill="1"/>
    <xf numFmtId="0" fontId="0" fillId="0" borderId="0" xfId="0" applyFill="1"/>
    <xf numFmtId="0" fontId="5" fillId="0" borderId="0" xfId="0" applyFont="1" applyFill="1"/>
    <xf numFmtId="0" fontId="0" fillId="0" borderId="1" xfId="0" applyBorder="1"/>
    <xf numFmtId="0" fontId="1" fillId="0" borderId="0" xfId="0" applyFont="1"/>
    <xf numFmtId="21" fontId="0" fillId="0" borderId="0" xfId="0" applyNumberFormat="1"/>
    <xf numFmtId="3" fontId="0" fillId="0" borderId="0" xfId="0" applyNumberFormat="1"/>
    <xf numFmtId="0" fontId="0" fillId="0" borderId="2" xfId="0" applyBorder="1"/>
    <xf numFmtId="0" fontId="0" fillId="0" borderId="0" xfId="0" applyBorder="1"/>
    <xf numFmtId="0" fontId="0" fillId="0" borderId="0" xfId="0" applyFill="1" applyBorder="1"/>
    <xf numFmtId="49" fontId="0" fillId="0" borderId="0" xfId="0" applyNumberFormat="1" applyBorder="1" applyAlignment="1">
      <alignment horizontal="center"/>
    </xf>
    <xf numFmtId="49" fontId="0" fillId="0" borderId="2" xfId="0" applyNumberFormat="1" applyBorder="1" applyAlignment="1">
      <alignment horizontal="center"/>
    </xf>
    <xf numFmtId="49" fontId="3" fillId="0" borderId="2" xfId="0" applyNumberFormat="1" applyFont="1" applyBorder="1" applyAlignment="1">
      <alignment horizontal="left" vertical="top"/>
    </xf>
    <xf numFmtId="49" fontId="0" fillId="0" borderId="2" xfId="0" applyNumberFormat="1" applyBorder="1" applyAlignment="1">
      <alignment horizontal="left" vertical="top"/>
    </xf>
    <xf numFmtId="0" fontId="0" fillId="0" borderId="0" xfId="0" applyAlignment="1">
      <alignment horizontal="left" vertical="top"/>
    </xf>
    <xf numFmtId="49" fontId="0" fillId="0" borderId="0" xfId="0" applyNumberFormat="1" applyAlignment="1">
      <alignment horizontal="left" vertical="top"/>
    </xf>
    <xf numFmtId="0" fontId="0" fillId="0" borderId="0" xfId="0" applyBorder="1" applyAlignment="1">
      <alignment horizontal="left" vertical="top"/>
    </xf>
    <xf numFmtId="2" fontId="0" fillId="0" borderId="0" xfId="0" applyNumberFormat="1" applyAlignment="1">
      <alignment horizontal="left" vertical="top"/>
    </xf>
    <xf numFmtId="0" fontId="2" fillId="0" borderId="0" xfId="0" applyFont="1" applyAlignment="1">
      <alignment horizontal="left" vertical="top"/>
    </xf>
    <xf numFmtId="0" fontId="1" fillId="0" borderId="0" xfId="0" applyFont="1" applyAlignment="1">
      <alignment horizontal="left" vertical="top"/>
    </xf>
    <xf numFmtId="0" fontId="2" fillId="0" borderId="0" xfId="0" applyFont="1" applyFill="1" applyBorder="1" applyAlignment="1">
      <alignment horizontal="left" vertical="top"/>
    </xf>
    <xf numFmtId="0" fontId="0" fillId="0" borderId="1" xfId="0" applyBorder="1" applyAlignment="1">
      <alignment horizontal="left" vertical="top"/>
    </xf>
    <xf numFmtId="49" fontId="0" fillId="0" borderId="0" xfId="0" applyNumberFormat="1" applyAlignment="1">
      <alignment horizontal="center"/>
    </xf>
    <xf numFmtId="0" fontId="6" fillId="0" borderId="3" xfId="0" applyNumberFormat="1" applyFont="1" applyFill="1" applyBorder="1" applyAlignment="1">
      <alignment horizontal="left" vertical="top"/>
    </xf>
    <xf numFmtId="0" fontId="7" fillId="0" borderId="3" xfId="0" applyNumberFormat="1" applyFont="1" applyFill="1" applyBorder="1" applyAlignment="1">
      <alignment horizontal="left" vertical="top"/>
    </xf>
    <xf numFmtId="164" fontId="8" fillId="0" borderId="0" xfId="0" applyNumberFormat="1" applyFont="1" applyFill="1" applyBorder="1" applyAlignment="1">
      <alignment horizontal="left"/>
    </xf>
    <xf numFmtId="0" fontId="3" fillId="0" borderId="0" xfId="0" applyFont="1"/>
    <xf numFmtId="49" fontId="4" fillId="0" borderId="0" xfId="0" applyNumberFormat="1" applyFont="1" applyAlignment="1">
      <alignment horizontal="center"/>
    </xf>
    <xf numFmtId="49" fontId="0" fillId="0" borderId="0" xfId="0" applyNumberFormat="1" applyBorder="1" applyAlignment="1">
      <alignment horizontal="left" vertical="top"/>
    </xf>
    <xf numFmtId="0" fontId="4" fillId="0" borderId="0" xfId="0" applyFont="1" applyAlignment="1">
      <alignment horizontal="left" vertical="top"/>
    </xf>
    <xf numFmtId="0" fontId="0" fillId="2" borderId="0" xfId="0" applyFill="1" applyBorder="1" applyAlignment="1">
      <alignment horizontal="left" vertical="top"/>
    </xf>
    <xf numFmtId="168" fontId="12" fillId="0" borderId="3" xfId="0" applyNumberFormat="1" applyFont="1" applyFill="1" applyBorder="1" applyAlignment="1">
      <alignment horizontal="left" vertical="top"/>
    </xf>
    <xf numFmtId="169" fontId="12" fillId="0" borderId="3" xfId="0" applyNumberFormat="1" applyFont="1" applyFill="1" applyBorder="1" applyAlignment="1">
      <alignment horizontal="left" vertical="top"/>
    </xf>
    <xf numFmtId="49" fontId="12" fillId="0" borderId="3" xfId="0" applyNumberFormat="1" applyFont="1" applyFill="1" applyBorder="1" applyAlignment="1">
      <alignment horizontal="left" vertical="top"/>
    </xf>
    <xf numFmtId="49" fontId="12" fillId="0" borderId="3" xfId="0" applyNumberFormat="1" applyFont="1" applyFill="1" applyBorder="1" applyAlignment="1">
      <alignment horizontal="center" vertical="top"/>
    </xf>
    <xf numFmtId="1" fontId="12" fillId="0" borderId="3" xfId="0" applyNumberFormat="1" applyFont="1" applyFill="1" applyBorder="1" applyAlignment="1">
      <alignment horizontal="center" vertical="top"/>
    </xf>
    <xf numFmtId="2" fontId="12" fillId="0" borderId="3" xfId="0" applyNumberFormat="1" applyFont="1" applyFill="1" applyBorder="1" applyAlignment="1">
      <alignment horizontal="center" vertical="top"/>
    </xf>
    <xf numFmtId="166" fontId="14" fillId="0" borderId="3" xfId="0" applyNumberFormat="1" applyFont="1" applyFill="1" applyBorder="1" applyAlignment="1">
      <alignment horizontal="center" vertical="top"/>
    </xf>
    <xf numFmtId="2" fontId="14" fillId="0" borderId="3" xfId="0" applyNumberFormat="1" applyFont="1" applyFill="1" applyBorder="1" applyAlignment="1">
      <alignment horizontal="center" vertical="top"/>
    </xf>
    <xf numFmtId="49" fontId="14" fillId="0" borderId="3" xfId="0" applyNumberFormat="1" applyFont="1" applyFill="1" applyBorder="1" applyAlignment="1">
      <alignment horizontal="center" vertical="top"/>
    </xf>
    <xf numFmtId="164" fontId="15" fillId="0" borderId="3" xfId="0" applyNumberFormat="1" applyFont="1" applyFill="1" applyBorder="1" applyAlignment="1">
      <alignment horizontal="center" vertical="top"/>
    </xf>
    <xf numFmtId="164" fontId="14" fillId="0" borderId="3" xfId="0" applyNumberFormat="1" applyFont="1" applyFill="1" applyBorder="1" applyAlignment="1">
      <alignment horizontal="center" vertical="top"/>
    </xf>
    <xf numFmtId="49" fontId="12" fillId="0" borderId="3" xfId="0" applyNumberFormat="1" applyFont="1" applyFill="1" applyBorder="1" applyAlignment="1">
      <alignment vertical="top"/>
    </xf>
    <xf numFmtId="21" fontId="42" fillId="0" borderId="0" xfId="0" applyNumberFormat="1" applyFont="1" applyFill="1"/>
    <xf numFmtId="2" fontId="42" fillId="0" borderId="0" xfId="0" applyNumberFormat="1" applyFont="1" applyFill="1"/>
    <xf numFmtId="21" fontId="42" fillId="0" borderId="1" xfId="0" applyNumberFormat="1" applyFont="1" applyFill="1" applyBorder="1"/>
    <xf numFmtId="2" fontId="42" fillId="0" borderId="1" xfId="0" applyNumberFormat="1" applyFont="1" applyFill="1" applyBorder="1"/>
    <xf numFmtId="2" fontId="42" fillId="0" borderId="1" xfId="0" applyNumberFormat="1" applyFont="1" applyBorder="1"/>
    <xf numFmtId="0" fontId="43" fillId="0" borderId="0" xfId="0" applyFont="1"/>
    <xf numFmtId="0" fontId="43" fillId="0" borderId="0" xfId="0" applyFont="1" applyBorder="1"/>
    <xf numFmtId="0" fontId="44" fillId="0" borderId="0" xfId="0" applyFont="1" applyFill="1"/>
    <xf numFmtId="2" fontId="44" fillId="0" borderId="0" xfId="0" applyNumberFormat="1" applyFont="1" applyFill="1"/>
    <xf numFmtId="0" fontId="44" fillId="0" borderId="1" xfId="0" applyFont="1" applyFill="1" applyBorder="1"/>
    <xf numFmtId="2" fontId="44" fillId="0" borderId="1" xfId="0" applyNumberFormat="1" applyFont="1" applyFill="1" applyBorder="1"/>
    <xf numFmtId="0" fontId="45" fillId="0" borderId="0" xfId="0" applyFont="1" applyBorder="1" applyAlignment="1">
      <alignment horizontal="left" vertical="top"/>
    </xf>
    <xf numFmtId="0" fontId="46" fillId="0" borderId="0" xfId="0" applyFont="1"/>
    <xf numFmtId="0" fontId="43" fillId="0" borderId="0" xfId="0" applyFont="1" applyAlignment="1">
      <alignment horizontal="left" vertical="top"/>
    </xf>
    <xf numFmtId="0" fontId="3" fillId="0" borderId="0" xfId="0" applyFont="1" applyBorder="1" applyAlignment="1">
      <alignment horizontal="left" vertical="top"/>
    </xf>
    <xf numFmtId="14" fontId="4" fillId="0" borderId="0" xfId="0" applyNumberFormat="1" applyFont="1" applyAlignment="1">
      <alignment horizontal="left" vertical="top"/>
    </xf>
    <xf numFmtId="14" fontId="3" fillId="0" borderId="0" xfId="0" applyNumberFormat="1" applyFont="1" applyBorder="1" applyAlignment="1">
      <alignment horizontal="left" vertical="top"/>
    </xf>
    <xf numFmtId="0" fontId="4" fillId="0" borderId="0" xfId="0" applyFont="1" applyBorder="1" applyAlignment="1">
      <alignment vertical="top"/>
    </xf>
    <xf numFmtId="0" fontId="4" fillId="0" borderId="0" xfId="0" applyFont="1" applyBorder="1" applyAlignment="1">
      <alignment horizontal="left" vertical="top"/>
    </xf>
    <xf numFmtId="0" fontId="4" fillId="0" borderId="0" xfId="0" applyFont="1" applyBorder="1"/>
    <xf numFmtId="0" fontId="0" fillId="0" borderId="0" xfId="0" applyBorder="1" applyAlignment="1">
      <alignment horizontal="right" vertical="top"/>
    </xf>
    <xf numFmtId="0" fontId="4" fillId="0" borderId="0" xfId="0" applyFont="1" applyBorder="1" applyAlignment="1">
      <alignment horizontal="right" vertical="top"/>
    </xf>
    <xf numFmtId="0" fontId="43" fillId="0" borderId="0" xfId="0" applyFont="1" applyAlignment="1">
      <alignment horizontal="left" vertical="top"/>
    </xf>
    <xf numFmtId="0" fontId="43" fillId="0" borderId="0" xfId="0" applyFont="1"/>
    <xf numFmtId="0" fontId="47" fillId="0" borderId="0" xfId="0" applyFont="1" applyAlignment="1">
      <alignment horizontal="left" vertical="top"/>
    </xf>
    <xf numFmtId="0" fontId="47" fillId="0" borderId="0" xfId="0" applyFont="1"/>
    <xf numFmtId="0" fontId="43" fillId="0" borderId="0" xfId="0" applyFont="1" applyBorder="1" applyAlignment="1">
      <alignment horizontal="left" vertical="top"/>
    </xf>
    <xf numFmtId="21" fontId="3" fillId="0" borderId="0" xfId="0" applyNumberFormat="1" applyFont="1" applyFill="1" applyBorder="1" applyAlignment="1">
      <alignment horizontal="center"/>
    </xf>
    <xf numFmtId="21" fontId="3" fillId="0" borderId="2" xfId="0" applyNumberFormat="1" applyFont="1" applyFill="1" applyBorder="1" applyAlignment="1">
      <alignment horizontal="center"/>
    </xf>
    <xf numFmtId="166" fontId="0" fillId="0" borderId="0" xfId="0" applyNumberFormat="1" applyAlignment="1">
      <alignment horizontal="left" vertical="top"/>
    </xf>
    <xf numFmtId="164" fontId="48" fillId="0" borderId="0" xfId="0" applyNumberFormat="1" applyFont="1" applyBorder="1" applyAlignment="1">
      <alignment horizontal="center" vertical="top"/>
    </xf>
    <xf numFmtId="2" fontId="48" fillId="0" borderId="0" xfId="0" applyNumberFormat="1" applyFont="1" applyFill="1" applyBorder="1" applyAlignment="1">
      <alignment horizontal="center"/>
    </xf>
    <xf numFmtId="165" fontId="48" fillId="0" borderId="0" xfId="0" applyNumberFormat="1" applyFont="1" applyFill="1" applyBorder="1" applyAlignment="1">
      <alignment horizontal="center"/>
    </xf>
    <xf numFmtId="166" fontId="48" fillId="0" borderId="0" xfId="0" applyNumberFormat="1" applyFont="1" applyBorder="1" applyAlignment="1">
      <alignment horizontal="center" vertical="top"/>
    </xf>
    <xf numFmtId="166" fontId="48" fillId="0" borderId="0" xfId="0" applyNumberFormat="1" applyFont="1" applyFill="1" applyBorder="1" applyAlignment="1">
      <alignment horizontal="center"/>
    </xf>
    <xf numFmtId="166" fontId="49" fillId="0" borderId="0" xfId="0" applyNumberFormat="1" applyFont="1" applyBorder="1" applyAlignment="1">
      <alignment horizontal="center" vertical="top"/>
    </xf>
    <xf numFmtId="166" fontId="49" fillId="0" borderId="0" xfId="0" applyNumberFormat="1" applyFont="1" applyFill="1" applyBorder="1" applyAlignment="1">
      <alignment horizontal="center"/>
    </xf>
    <xf numFmtId="14" fontId="3" fillId="0" borderId="0" xfId="0" applyNumberFormat="1" applyFont="1" applyAlignment="1">
      <alignment horizontal="left" vertical="top"/>
    </xf>
    <xf numFmtId="0" fontId="3" fillId="0" borderId="0" xfId="0" applyFont="1" applyAlignment="1">
      <alignment horizontal="left" vertical="top"/>
    </xf>
    <xf numFmtId="0" fontId="3" fillId="0" borderId="0" xfId="0" applyFont="1" applyFill="1" applyAlignment="1">
      <alignment horizontal="center"/>
    </xf>
    <xf numFmtId="0" fontId="50" fillId="0" borderId="0" xfId="0" applyFont="1" applyFill="1"/>
    <xf numFmtId="21" fontId="50" fillId="0" borderId="0" xfId="0" applyNumberFormat="1" applyFont="1" applyFill="1"/>
    <xf numFmtId="2" fontId="50" fillId="0" borderId="0" xfId="0" applyNumberFormat="1" applyFont="1" applyFill="1"/>
    <xf numFmtId="21" fontId="50" fillId="0" borderId="1" xfId="0" applyNumberFormat="1" applyFont="1" applyFill="1" applyBorder="1"/>
    <xf numFmtId="2" fontId="50" fillId="0" borderId="1" xfId="0" applyNumberFormat="1" applyFont="1" applyFill="1" applyBorder="1"/>
    <xf numFmtId="21" fontId="51" fillId="0" borderId="0" xfId="0" applyNumberFormat="1" applyFont="1" applyFill="1"/>
    <xf numFmtId="2" fontId="51" fillId="0" borderId="0" xfId="0" applyNumberFormat="1" applyFont="1" applyFill="1"/>
    <xf numFmtId="21" fontId="51" fillId="0" borderId="1" xfId="0" applyNumberFormat="1" applyFont="1" applyFill="1" applyBorder="1"/>
    <xf numFmtId="2" fontId="51" fillId="0" borderId="1" xfId="0" applyNumberFormat="1" applyFont="1" applyFill="1" applyBorder="1"/>
    <xf numFmtId="0" fontId="52" fillId="0" borderId="0" xfId="0" applyFont="1" applyFill="1"/>
    <xf numFmtId="2" fontId="52" fillId="0" borderId="0" xfId="0" applyNumberFormat="1" applyFont="1" applyFill="1"/>
    <xf numFmtId="0" fontId="52" fillId="0" borderId="1" xfId="0" applyFont="1" applyFill="1" applyBorder="1"/>
    <xf numFmtId="2" fontId="52" fillId="0" borderId="1" xfId="0" applyNumberFormat="1" applyFont="1" applyFill="1" applyBorder="1"/>
    <xf numFmtId="0" fontId="53" fillId="0" borderId="0" xfId="0" applyFont="1" applyFill="1"/>
    <xf numFmtId="2" fontId="53" fillId="0" borderId="0" xfId="0" applyNumberFormat="1" applyFont="1" applyFill="1"/>
    <xf numFmtId="0" fontId="53" fillId="0" borderId="1" xfId="0" applyFont="1" applyFill="1" applyBorder="1"/>
    <xf numFmtId="2" fontId="53" fillId="0" borderId="1" xfId="0" applyNumberFormat="1" applyFont="1" applyFill="1" applyBorder="1"/>
    <xf numFmtId="0" fontId="0" fillId="4" borderId="0" xfId="0" applyFill="1"/>
    <xf numFmtId="0" fontId="0" fillId="5" borderId="1" xfId="0" applyFill="1" applyBorder="1"/>
    <xf numFmtId="0" fontId="0" fillId="5" borderId="0" xfId="0" applyFill="1" applyBorder="1"/>
    <xf numFmtId="0" fontId="0" fillId="5" borderId="0" xfId="0" applyFill="1"/>
    <xf numFmtId="0" fontId="43" fillId="4" borderId="0" xfId="0" applyFont="1" applyFill="1" applyAlignment="1">
      <alignment horizontal="left" vertical="top"/>
    </xf>
    <xf numFmtId="0" fontId="43" fillId="4" borderId="0" xfId="0" applyFont="1" applyFill="1"/>
    <xf numFmtId="0" fontId="4" fillId="3" borderId="0" xfId="0" applyFont="1" applyFill="1"/>
    <xf numFmtId="0" fontId="0" fillId="3" borderId="0" xfId="0" applyFill="1"/>
    <xf numFmtId="0" fontId="3" fillId="3" borderId="0" xfId="0" applyFont="1" applyFill="1"/>
    <xf numFmtId="0" fontId="4" fillId="3" borderId="0" xfId="0" applyFont="1" applyFill="1" applyAlignment="1">
      <alignment horizontal="left"/>
    </xf>
    <xf numFmtId="0" fontId="23" fillId="3" borderId="0" xfId="1" applyFill="1" applyAlignment="1" applyProtection="1"/>
    <xf numFmtId="0" fontId="23" fillId="3" borderId="0" xfId="1" applyFont="1" applyFill="1" applyAlignment="1" applyProtection="1"/>
    <xf numFmtId="21" fontId="51" fillId="0" borderId="1" xfId="0" applyNumberFormat="1" applyFont="1" applyFill="1" applyBorder="1" applyAlignment="1">
      <alignment horizontal="center"/>
    </xf>
    <xf numFmtId="0" fontId="52" fillId="0" borderId="1" xfId="0" applyFont="1" applyFill="1" applyBorder="1" applyAlignment="1">
      <alignment horizontal="center"/>
    </xf>
    <xf numFmtId="0" fontId="54" fillId="0" borderId="0" xfId="0" applyFont="1" applyFill="1"/>
    <xf numFmtId="0" fontId="54" fillId="0" borderId="0" xfId="0" applyFont="1" applyFill="1" applyBorder="1"/>
    <xf numFmtId="0" fontId="54" fillId="0" borderId="1" xfId="0" applyFont="1" applyFill="1" applyBorder="1"/>
    <xf numFmtId="0" fontId="50" fillId="0" borderId="0" xfId="0" applyFont="1" applyAlignment="1">
      <alignment horizontal="left" vertical="top"/>
    </xf>
    <xf numFmtId="0" fontId="55" fillId="0" borderId="0" xfId="0" applyFont="1"/>
    <xf numFmtId="4" fontId="55" fillId="0" borderId="0" xfId="0" applyNumberFormat="1" applyFont="1" applyFill="1"/>
    <xf numFmtId="4" fontId="55" fillId="0" borderId="0" xfId="0" applyNumberFormat="1" applyFont="1"/>
    <xf numFmtId="0" fontId="55" fillId="0" borderId="0" xfId="0" applyFont="1" applyBorder="1"/>
    <xf numFmtId="4" fontId="55" fillId="0" borderId="0" xfId="0" applyNumberFormat="1" applyFont="1" applyFill="1" applyBorder="1"/>
    <xf numFmtId="4" fontId="55" fillId="0" borderId="0" xfId="0" applyNumberFormat="1" applyFont="1" applyBorder="1"/>
    <xf numFmtId="2" fontId="55" fillId="0" borderId="0" xfId="0" applyNumberFormat="1" applyFont="1"/>
    <xf numFmtId="0" fontId="56" fillId="0" borderId="0" xfId="0" applyFont="1" applyFill="1"/>
    <xf numFmtId="49" fontId="55" fillId="0" borderId="0" xfId="0" applyNumberFormat="1" applyFont="1"/>
    <xf numFmtId="0" fontId="55" fillId="0" borderId="1" xfId="0" applyFont="1" applyBorder="1"/>
    <xf numFmtId="0" fontId="55" fillId="0" borderId="0" xfId="0" applyFont="1" applyFill="1"/>
    <xf numFmtId="21" fontId="55" fillId="0" borderId="0" xfId="0" applyNumberFormat="1" applyFont="1" applyFill="1" applyBorder="1"/>
    <xf numFmtId="2" fontId="55" fillId="0" borderId="0" xfId="0" applyNumberFormat="1" applyFont="1" applyFill="1" applyBorder="1"/>
    <xf numFmtId="21" fontId="55" fillId="0" borderId="1" xfId="0" applyNumberFormat="1" applyFont="1" applyFill="1" applyBorder="1"/>
    <xf numFmtId="0" fontId="50" fillId="6" borderId="1" xfId="0" applyFont="1" applyFill="1" applyBorder="1"/>
    <xf numFmtId="0" fontId="57" fillId="6" borderId="1" xfId="0" applyFont="1" applyFill="1" applyBorder="1"/>
    <xf numFmtId="49" fontId="4" fillId="0" borderId="2" xfId="0" applyNumberFormat="1" applyFont="1" applyFill="1" applyBorder="1" applyAlignment="1">
      <alignment horizontal="center"/>
    </xf>
    <xf numFmtId="0" fontId="3" fillId="7" borderId="0" xfId="0" applyFont="1" applyFill="1"/>
    <xf numFmtId="21" fontId="3" fillId="7" borderId="0" xfId="0" applyNumberFormat="1" applyFont="1" applyFill="1" applyAlignment="1">
      <alignment horizontal="center"/>
    </xf>
    <xf numFmtId="0" fontId="3" fillId="7" borderId="0" xfId="0" applyFont="1" applyFill="1" applyAlignment="1">
      <alignment horizontal="center"/>
    </xf>
    <xf numFmtId="49" fontId="3" fillId="7" borderId="0" xfId="0" applyNumberFormat="1" applyFont="1" applyFill="1" applyAlignment="1">
      <alignment horizontal="center"/>
    </xf>
    <xf numFmtId="0" fontId="4" fillId="7" borderId="0" xfId="0" applyFont="1" applyFill="1"/>
    <xf numFmtId="2" fontId="4" fillId="7" borderId="0" xfId="0" applyNumberFormat="1" applyFont="1" applyFill="1"/>
    <xf numFmtId="0" fontId="55" fillId="7" borderId="0" xfId="0" applyFont="1" applyFill="1"/>
    <xf numFmtId="21" fontId="55" fillId="7" borderId="0" xfId="0" applyNumberFormat="1" applyFont="1" applyFill="1"/>
    <xf numFmtId="21" fontId="0" fillId="7" borderId="1" xfId="0" applyNumberFormat="1" applyFill="1" applyBorder="1"/>
    <xf numFmtId="0" fontId="0" fillId="7" borderId="1" xfId="0" applyFill="1" applyBorder="1"/>
    <xf numFmtId="21" fontId="3" fillId="7" borderId="0" xfId="0" applyNumberFormat="1" applyFont="1" applyFill="1"/>
    <xf numFmtId="21" fontId="4" fillId="7" borderId="0" xfId="0" applyNumberFormat="1" applyFont="1" applyFill="1"/>
    <xf numFmtId="0" fontId="50" fillId="6" borderId="0" xfId="0" applyFont="1" applyFill="1" applyAlignment="1">
      <alignment horizontal="left" vertical="top"/>
    </xf>
    <xf numFmtId="0" fontId="57" fillId="6" borderId="0" xfId="0" applyFont="1" applyFill="1" applyAlignment="1">
      <alignment horizontal="left" vertical="top"/>
    </xf>
    <xf numFmtId="0" fontId="57" fillId="0" borderId="0" xfId="0" applyFont="1" applyAlignment="1">
      <alignment horizontal="left" vertical="top"/>
    </xf>
    <xf numFmtId="14" fontId="57" fillId="6" borderId="3" xfId="0" applyNumberFormat="1" applyFont="1" applyFill="1" applyBorder="1" applyAlignment="1">
      <alignment horizontal="left" vertical="top"/>
    </xf>
    <xf numFmtId="14" fontId="50" fillId="6" borderId="3" xfId="0" applyNumberFormat="1" applyFont="1" applyFill="1" applyBorder="1" applyAlignment="1">
      <alignment horizontal="left" vertical="top"/>
    </xf>
    <xf numFmtId="49" fontId="0" fillId="5" borderId="4" xfId="0" applyNumberFormat="1" applyFill="1" applyBorder="1" applyAlignment="1">
      <alignment horizontal="center" vertical="top"/>
    </xf>
    <xf numFmtId="2" fontId="0" fillId="5" borderId="4" xfId="0" applyNumberFormat="1" applyFill="1" applyBorder="1" applyAlignment="1">
      <alignment horizontal="center" vertical="top"/>
    </xf>
    <xf numFmtId="0" fontId="0" fillId="5" borderId="4" xfId="0" applyFill="1" applyBorder="1" applyAlignment="1">
      <alignment horizontal="left" vertical="top"/>
    </xf>
    <xf numFmtId="0" fontId="0" fillId="5" borderId="4" xfId="0" applyFill="1" applyBorder="1" applyAlignment="1">
      <alignment horizontal="center" vertical="top"/>
    </xf>
    <xf numFmtId="0" fontId="0" fillId="8" borderId="1" xfId="0" applyFill="1" applyBorder="1"/>
    <xf numFmtId="49" fontId="0" fillId="8" borderId="4" xfId="0" applyNumberFormat="1" applyFill="1" applyBorder="1" applyAlignment="1">
      <alignment horizontal="center" vertical="top"/>
    </xf>
    <xf numFmtId="2" fontId="0" fillId="8" borderId="4" xfId="0" applyNumberFormat="1" applyFill="1" applyBorder="1" applyAlignment="1">
      <alignment horizontal="center" vertical="top"/>
    </xf>
    <xf numFmtId="0" fontId="0" fillId="8" borderId="4" xfId="0" applyFill="1" applyBorder="1" applyAlignment="1">
      <alignment horizontal="left" vertical="top"/>
    </xf>
    <xf numFmtId="0" fontId="0" fillId="8" borderId="4" xfId="0" applyFill="1" applyBorder="1" applyAlignment="1">
      <alignment horizontal="center" vertical="top"/>
    </xf>
    <xf numFmtId="21" fontId="0" fillId="5" borderId="4" xfId="0" applyNumberFormat="1" applyFill="1" applyBorder="1" applyAlignment="1">
      <alignment horizontal="center" vertical="top"/>
    </xf>
    <xf numFmtId="2" fontId="0" fillId="5" borderId="4" xfId="0" applyNumberFormat="1" applyFill="1" applyBorder="1" applyAlignment="1">
      <alignment horizontal="left" vertical="top"/>
    </xf>
    <xf numFmtId="21" fontId="0" fillId="8" borderId="4" xfId="0" applyNumberFormat="1" applyFill="1" applyBorder="1" applyAlignment="1">
      <alignment horizontal="center" vertical="top"/>
    </xf>
    <xf numFmtId="2" fontId="0" fillId="8" borderId="4" xfId="0" applyNumberFormat="1" applyFill="1" applyBorder="1" applyAlignment="1">
      <alignment horizontal="left" vertical="top"/>
    </xf>
    <xf numFmtId="2" fontId="4" fillId="5" borderId="4" xfId="0" applyNumberFormat="1" applyFont="1" applyFill="1" applyBorder="1" applyAlignment="1">
      <alignment horizontal="left" vertical="top"/>
    </xf>
    <xf numFmtId="167" fontId="9" fillId="0" borderId="3" xfId="0" applyNumberFormat="1" applyFont="1" applyFill="1" applyBorder="1" applyAlignment="1">
      <alignment horizontal="left" vertical="top"/>
    </xf>
    <xf numFmtId="167" fontId="11" fillId="0" borderId="3" xfId="0" applyNumberFormat="1" applyFont="1" applyFill="1" applyBorder="1" applyAlignment="1">
      <alignment horizontal="left" vertical="top"/>
    </xf>
    <xf numFmtId="0" fontId="3" fillId="7" borderId="2" xfId="0" applyFont="1" applyFill="1" applyBorder="1" applyAlignment="1">
      <alignment horizontal="center"/>
    </xf>
    <xf numFmtId="0" fontId="3" fillId="7" borderId="2" xfId="0" applyFont="1" applyFill="1" applyBorder="1"/>
    <xf numFmtId="2" fontId="4" fillId="7" borderId="0" xfId="0" applyNumberFormat="1" applyFont="1" applyFill="1" applyBorder="1"/>
    <xf numFmtId="0" fontId="4" fillId="7" borderId="0" xfId="0" applyFont="1" applyFill="1" applyBorder="1"/>
    <xf numFmtId="21" fontId="55" fillId="7" borderId="0" xfId="0" applyNumberFormat="1" applyFont="1" applyFill="1" applyBorder="1"/>
    <xf numFmtId="0" fontId="55" fillId="7" borderId="0" xfId="0" applyFont="1" applyFill="1" applyBorder="1"/>
    <xf numFmtId="2" fontId="55" fillId="0" borderId="1" xfId="0" applyNumberFormat="1" applyFont="1" applyFill="1" applyBorder="1"/>
    <xf numFmtId="49" fontId="55" fillId="0" borderId="1" xfId="0" applyNumberFormat="1" applyFont="1" applyBorder="1"/>
    <xf numFmtId="0" fontId="0" fillId="6" borderId="0" xfId="0" applyFill="1" applyAlignment="1">
      <alignment horizontal="left" vertical="top"/>
    </xf>
    <xf numFmtId="166" fontId="0" fillId="6" borderId="0" xfId="0" applyNumberFormat="1" applyFill="1" applyAlignment="1">
      <alignment horizontal="left" vertical="top"/>
    </xf>
    <xf numFmtId="0" fontId="1" fillId="6" borderId="0" xfId="0" applyFont="1" applyFill="1" applyAlignment="1">
      <alignment horizontal="left" vertical="top"/>
    </xf>
    <xf numFmtId="21" fontId="58" fillId="0" borderId="0" xfId="0" applyNumberFormat="1" applyFont="1" applyFill="1" applyBorder="1"/>
    <xf numFmtId="4" fontId="58" fillId="0" borderId="0" xfId="0" applyNumberFormat="1" applyFont="1" applyFill="1" applyBorder="1"/>
    <xf numFmtId="0" fontId="0" fillId="9" borderId="1" xfId="0" applyFill="1" applyBorder="1"/>
    <xf numFmtId="21" fontId="59" fillId="9" borderId="1" xfId="0" applyNumberFormat="1" applyFont="1" applyFill="1" applyBorder="1"/>
    <xf numFmtId="0" fontId="60" fillId="9" borderId="1" xfId="0" applyFont="1" applyFill="1" applyBorder="1"/>
    <xf numFmtId="0" fontId="0" fillId="9" borderId="0" xfId="0" applyFill="1" applyBorder="1"/>
    <xf numFmtId="0" fontId="3" fillId="9" borderId="1" xfId="0" applyFont="1" applyFill="1" applyBorder="1" applyAlignment="1">
      <alignment horizontal="center"/>
    </xf>
    <xf numFmtId="21" fontId="0" fillId="9" borderId="1" xfId="0" applyNumberFormat="1" applyFill="1" applyBorder="1"/>
    <xf numFmtId="170" fontId="55" fillId="0" borderId="0" xfId="0" applyNumberFormat="1" applyFont="1" applyFill="1" applyBorder="1"/>
    <xf numFmtId="49" fontId="4" fillId="0" borderId="1" xfId="0" applyNumberFormat="1" applyFont="1" applyFill="1" applyBorder="1" applyAlignment="1">
      <alignment horizontal="left" vertical="top"/>
    </xf>
    <xf numFmtId="0" fontId="9" fillId="0" borderId="1" xfId="0" applyFont="1" applyBorder="1" applyAlignment="1">
      <alignment horizontal="left" vertical="top"/>
    </xf>
    <xf numFmtId="0" fontId="9" fillId="0" borderId="1" xfId="0" applyFont="1" applyBorder="1" applyAlignment="1">
      <alignment horizontal="center" vertical="top"/>
    </xf>
    <xf numFmtId="0" fontId="25" fillId="0" borderId="1" xfId="0" applyFont="1" applyBorder="1" applyAlignment="1">
      <alignment horizontal="center" vertical="top"/>
    </xf>
    <xf numFmtId="0" fontId="4" fillId="0" borderId="1" xfId="0" applyNumberFormat="1" applyFont="1" applyFill="1" applyBorder="1" applyAlignment="1">
      <alignment horizontal="left" vertical="top"/>
    </xf>
    <xf numFmtId="0" fontId="61" fillId="0" borderId="0" xfId="0" applyFont="1" applyFill="1" applyBorder="1" applyAlignment="1">
      <alignment horizontal="left" vertical="top"/>
    </xf>
    <xf numFmtId="0" fontId="59" fillId="0" borderId="1" xfId="0" applyFont="1" applyBorder="1" applyAlignment="1">
      <alignment horizontal="left" vertical="top"/>
    </xf>
    <xf numFmtId="0" fontId="59" fillId="0" borderId="1" xfId="0" applyFont="1" applyBorder="1" applyAlignment="1">
      <alignment horizontal="center" vertical="top"/>
    </xf>
    <xf numFmtId="0" fontId="62" fillId="0" borderId="1" xfId="0" applyFont="1" applyBorder="1" applyAlignment="1">
      <alignment horizontal="center" vertical="top"/>
    </xf>
    <xf numFmtId="164" fontId="48" fillId="0" borderId="0" xfId="0" applyNumberFormat="1" applyFont="1" applyBorder="1" applyAlignment="1">
      <alignment horizontal="center"/>
    </xf>
    <xf numFmtId="164" fontId="59" fillId="0" borderId="0" xfId="0" applyNumberFormat="1" applyFont="1" applyBorder="1" applyAlignment="1">
      <alignment horizontal="center"/>
    </xf>
    <xf numFmtId="2" fontId="59" fillId="0" borderId="0" xfId="0" applyNumberFormat="1" applyFont="1" applyFill="1" applyBorder="1" applyAlignment="1">
      <alignment horizontal="center"/>
    </xf>
    <xf numFmtId="165" fontId="59" fillId="0" borderId="0" xfId="0" applyNumberFormat="1" applyFont="1" applyFill="1" applyBorder="1" applyAlignment="1">
      <alignment horizontal="center"/>
    </xf>
    <xf numFmtId="49" fontId="4" fillId="0" borderId="0" xfId="0" applyNumberFormat="1" applyFont="1" applyAlignment="1">
      <alignment horizontal="left"/>
    </xf>
    <xf numFmtId="0" fontId="3" fillId="0" borderId="0" xfId="0" applyFont="1" applyFill="1" applyBorder="1"/>
    <xf numFmtId="164" fontId="48" fillId="0" borderId="3" xfId="0" applyNumberFormat="1" applyFont="1" applyBorder="1" applyAlignment="1">
      <alignment horizontal="left"/>
    </xf>
    <xf numFmtId="0" fontId="63" fillId="0" borderId="1" xfId="0" applyFont="1" applyBorder="1" applyAlignment="1">
      <alignment horizontal="left" vertical="top"/>
    </xf>
    <xf numFmtId="14" fontId="64" fillId="0" borderId="0" xfId="0" applyNumberFormat="1" applyFont="1" applyAlignment="1">
      <alignment horizontal="left" vertical="top"/>
    </xf>
    <xf numFmtId="0" fontId="42" fillId="0" borderId="1" xfId="0" applyFont="1" applyFill="1" applyBorder="1" applyAlignment="1">
      <alignment horizontal="center"/>
    </xf>
    <xf numFmtId="0" fontId="44" fillId="0" borderId="1" xfId="0" applyFont="1" applyFill="1" applyBorder="1" applyAlignment="1">
      <alignment horizontal="center"/>
    </xf>
    <xf numFmtId="0" fontId="50" fillId="0" borderId="1" xfId="0" applyFont="1" applyFill="1" applyBorder="1" applyAlignment="1">
      <alignment horizontal="center"/>
    </xf>
    <xf numFmtId="0" fontId="53" fillId="0" borderId="1" xfId="0" applyFont="1" applyFill="1" applyBorder="1" applyAlignment="1">
      <alignment horizontal="center"/>
    </xf>
    <xf numFmtId="4" fontId="60" fillId="10" borderId="0" xfId="0" applyNumberFormat="1" applyFont="1" applyFill="1" applyBorder="1"/>
    <xf numFmtId="4" fontId="59" fillId="10" borderId="0" xfId="0" applyNumberFormat="1" applyFont="1" applyFill="1" applyBorder="1"/>
    <xf numFmtId="2" fontId="0" fillId="10" borderId="0" xfId="0" applyNumberFormat="1" applyFill="1" applyBorder="1" applyAlignment="1">
      <alignment horizontal="center" vertical="top"/>
    </xf>
    <xf numFmtId="0" fontId="57" fillId="0" borderId="1" xfId="0" applyFont="1" applyBorder="1" applyAlignment="1">
      <alignment horizontal="center" vertical="top"/>
    </xf>
    <xf numFmtId="0" fontId="65" fillId="0" borderId="1" xfId="0" applyFont="1" applyBorder="1" applyAlignment="1">
      <alignment horizontal="center" vertical="top"/>
    </xf>
    <xf numFmtId="0" fontId="6" fillId="0" borderId="1" xfId="0" applyFont="1" applyBorder="1" applyAlignment="1">
      <alignment horizontal="center" vertical="top"/>
    </xf>
    <xf numFmtId="0" fontId="31" fillId="0" borderId="1" xfId="0" applyFont="1" applyBorder="1" applyAlignment="1">
      <alignment horizontal="center" vertical="top"/>
    </xf>
    <xf numFmtId="21" fontId="60" fillId="0" borderId="3" xfId="0" applyNumberFormat="1" applyFont="1" applyFill="1" applyBorder="1"/>
    <xf numFmtId="21" fontId="48" fillId="0" borderId="3" xfId="0" applyNumberFormat="1" applyFont="1" applyFill="1" applyBorder="1"/>
    <xf numFmtId="21" fontId="59" fillId="0" borderId="3" xfId="0" applyNumberFormat="1" applyFont="1" applyFill="1" applyBorder="1"/>
    <xf numFmtId="4" fontId="3" fillId="10" borderId="3" xfId="0" applyNumberFormat="1" applyFont="1" applyFill="1" applyBorder="1" applyAlignment="1">
      <alignment horizontal="center" vertical="top"/>
    </xf>
    <xf numFmtId="2" fontId="0" fillId="0" borderId="1" xfId="0" applyNumberFormat="1" applyBorder="1"/>
    <xf numFmtId="164" fontId="26" fillId="0" borderId="3" xfId="0" applyNumberFormat="1" applyFont="1" applyBorder="1" applyAlignment="1">
      <alignment horizontal="left"/>
    </xf>
    <xf numFmtId="164" fontId="50" fillId="10" borderId="1" xfId="0" applyNumberFormat="1" applyFont="1" applyFill="1" applyBorder="1" applyAlignment="1">
      <alignment horizontal="center"/>
    </xf>
    <xf numFmtId="164" fontId="57" fillId="10" borderId="1" xfId="0" applyNumberFormat="1" applyFont="1" applyFill="1" applyBorder="1" applyAlignment="1">
      <alignment horizontal="center"/>
    </xf>
    <xf numFmtId="0" fontId="3" fillId="7" borderId="0" xfId="0" applyNumberFormat="1" applyFont="1" applyFill="1" applyAlignment="1">
      <alignment horizontal="center"/>
    </xf>
    <xf numFmtId="0" fontId="4" fillId="0" borderId="0" xfId="0" applyFont="1" applyFill="1" applyAlignment="1">
      <alignment horizontal="right" vertical="top"/>
    </xf>
    <xf numFmtId="49" fontId="4" fillId="0" borderId="2" xfId="0" applyNumberFormat="1" applyFont="1" applyBorder="1" applyAlignment="1">
      <alignment horizontal="center"/>
    </xf>
    <xf numFmtId="49" fontId="4" fillId="0" borderId="0" xfId="0" applyNumberFormat="1" applyFont="1" applyBorder="1" applyAlignment="1">
      <alignment horizontal="center"/>
    </xf>
    <xf numFmtId="0" fontId="4" fillId="0" borderId="2" xfId="0" applyFont="1" applyBorder="1"/>
    <xf numFmtId="0" fontId="4" fillId="0" borderId="1" xfId="0" applyFont="1" applyBorder="1" applyAlignment="1">
      <alignment horizontal="left" vertical="top"/>
    </xf>
    <xf numFmtId="2" fontId="4" fillId="10" borderId="0" xfId="0" applyNumberFormat="1" applyFont="1" applyFill="1" applyBorder="1" applyAlignment="1">
      <alignment horizontal="center" vertical="top"/>
    </xf>
    <xf numFmtId="0" fontId="4" fillId="0" borderId="0" xfId="0" applyFont="1" applyFill="1"/>
    <xf numFmtId="0" fontId="4" fillId="5" borderId="1" xfId="0" applyFont="1" applyFill="1" applyBorder="1"/>
    <xf numFmtId="21" fontId="4" fillId="5" borderId="4" xfId="0" applyNumberFormat="1" applyFont="1" applyFill="1" applyBorder="1" applyAlignment="1">
      <alignment horizontal="center" vertical="top"/>
    </xf>
    <xf numFmtId="0" fontId="4" fillId="5" borderId="4" xfId="0" applyFont="1" applyFill="1" applyBorder="1" applyAlignment="1">
      <alignment horizontal="center" vertical="top"/>
    </xf>
    <xf numFmtId="49" fontId="4" fillId="5" borderId="4" xfId="0" applyNumberFormat="1" applyFont="1" applyFill="1" applyBorder="1" applyAlignment="1">
      <alignment horizontal="center" vertical="top"/>
    </xf>
    <xf numFmtId="2" fontId="4" fillId="5" borderId="4" xfId="0" applyNumberFormat="1" applyFont="1" applyFill="1" applyBorder="1" applyAlignment="1">
      <alignment horizontal="center" vertical="top"/>
    </xf>
    <xf numFmtId="0" fontId="4" fillId="5" borderId="4" xfId="0" applyFont="1" applyFill="1" applyBorder="1" applyAlignment="1">
      <alignment horizontal="left" vertical="top"/>
    </xf>
    <xf numFmtId="0" fontId="4" fillId="6" borderId="0" xfId="0" applyFont="1" applyFill="1" applyAlignment="1">
      <alignment horizontal="left" vertical="top"/>
    </xf>
    <xf numFmtId="166" fontId="4" fillId="6" borderId="0" xfId="0" applyNumberFormat="1" applyFont="1" applyFill="1" applyAlignment="1">
      <alignment horizontal="left" vertical="top"/>
    </xf>
    <xf numFmtId="0" fontId="4" fillId="0" borderId="1" xfId="0" applyFont="1" applyFill="1" applyBorder="1"/>
    <xf numFmtId="21" fontId="4" fillId="7" borderId="1" xfId="0" applyNumberFormat="1" applyFont="1" applyFill="1" applyBorder="1"/>
    <xf numFmtId="0" fontId="4" fillId="7" borderId="1" xfId="0" applyFont="1" applyFill="1" applyBorder="1"/>
    <xf numFmtId="49" fontId="4" fillId="0" borderId="0" xfId="0" applyNumberFormat="1" applyFont="1" applyAlignment="1">
      <alignment horizontal="left" vertical="top"/>
    </xf>
    <xf numFmtId="2" fontId="4" fillId="0" borderId="1" xfId="0" applyNumberFormat="1" applyFont="1" applyBorder="1"/>
    <xf numFmtId="0" fontId="1" fillId="0" borderId="0" xfId="0" applyFont="1" applyFill="1" applyBorder="1" applyAlignment="1">
      <alignment horizontal="left" vertical="top"/>
    </xf>
    <xf numFmtId="0" fontId="4" fillId="0" borderId="1" xfId="0" applyFont="1" applyBorder="1"/>
    <xf numFmtId="49" fontId="4" fillId="11" borderId="0" xfId="0" applyNumberFormat="1" applyFont="1" applyFill="1" applyBorder="1" applyAlignment="1">
      <alignment horizontal="center"/>
    </xf>
    <xf numFmtId="0" fontId="4" fillId="8" borderId="1" xfId="0" applyFont="1" applyFill="1" applyBorder="1"/>
    <xf numFmtId="21" fontId="4" fillId="8" borderId="4" xfId="0" applyNumberFormat="1" applyFont="1" applyFill="1" applyBorder="1" applyAlignment="1">
      <alignment horizontal="center" vertical="top"/>
    </xf>
    <xf numFmtId="2" fontId="4" fillId="8" borderId="4" xfId="0" applyNumberFormat="1" applyFont="1" applyFill="1" applyBorder="1" applyAlignment="1">
      <alignment horizontal="left" vertical="top"/>
    </xf>
    <xf numFmtId="0" fontId="4" fillId="8" borderId="4" xfId="0" applyFont="1" applyFill="1" applyBorder="1" applyAlignment="1">
      <alignment horizontal="center" vertical="top"/>
    </xf>
    <xf numFmtId="49" fontId="4" fillId="8" borderId="4" xfId="0" applyNumberFormat="1" applyFont="1" applyFill="1" applyBorder="1" applyAlignment="1">
      <alignment horizontal="center" vertical="top"/>
    </xf>
    <xf numFmtId="2" fontId="4" fillId="8" borderId="4" xfId="0" applyNumberFormat="1" applyFont="1" applyFill="1" applyBorder="1" applyAlignment="1">
      <alignment horizontal="center" vertical="top"/>
    </xf>
    <xf numFmtId="0" fontId="4" fillId="8" borderId="4" xfId="0" applyFont="1" applyFill="1" applyBorder="1" applyAlignment="1">
      <alignment horizontal="left" vertical="top"/>
    </xf>
    <xf numFmtId="2" fontId="4" fillId="0" borderId="0" xfId="0" applyNumberFormat="1" applyFont="1" applyAlignment="1">
      <alignment horizontal="left" vertical="top"/>
    </xf>
    <xf numFmtId="0" fontId="61" fillId="0" borderId="1" xfId="0" applyFont="1" applyBorder="1" applyAlignment="1">
      <alignment horizontal="left" vertical="top"/>
    </xf>
    <xf numFmtId="0" fontId="4" fillId="0" borderId="0" xfId="0" applyFont="1" applyFill="1" applyAlignment="1">
      <alignment horizontal="left" vertical="top"/>
    </xf>
    <xf numFmtId="164" fontId="50" fillId="10" borderId="0" xfId="0" applyNumberFormat="1" applyFont="1" applyFill="1" applyBorder="1" applyAlignment="1">
      <alignment horizontal="center"/>
    </xf>
    <xf numFmtId="0" fontId="9" fillId="0" borderId="0" xfId="0" applyFont="1" applyBorder="1" applyAlignment="1">
      <alignment horizontal="left" vertical="top"/>
    </xf>
    <xf numFmtId="0" fontId="50" fillId="0" borderId="0" xfId="0" applyFont="1" applyFill="1" applyBorder="1" applyAlignment="1">
      <alignment horizontal="left" vertical="top"/>
    </xf>
    <xf numFmtId="0" fontId="4" fillId="0" borderId="5" xfId="0" applyFont="1" applyBorder="1" applyAlignment="1">
      <alignment horizontal="left" vertical="top"/>
    </xf>
    <xf numFmtId="167" fontId="9" fillId="0" borderId="5" xfId="0" applyNumberFormat="1" applyFont="1" applyFill="1" applyBorder="1" applyAlignment="1">
      <alignment horizontal="left" vertical="top"/>
    </xf>
    <xf numFmtId="167" fontId="9" fillId="0" borderId="6" xfId="0" applyNumberFormat="1" applyFont="1" applyFill="1" applyBorder="1" applyAlignment="1">
      <alignment horizontal="left" vertical="top"/>
    </xf>
    <xf numFmtId="164" fontId="57" fillId="10" borderId="0" xfId="0" applyNumberFormat="1" applyFont="1" applyFill="1" applyBorder="1" applyAlignment="1">
      <alignment horizontal="center"/>
    </xf>
    <xf numFmtId="0" fontId="59" fillId="0" borderId="0" xfId="0" applyFont="1" applyBorder="1" applyAlignment="1">
      <alignment horizontal="left" vertical="top"/>
    </xf>
    <xf numFmtId="0" fontId="4" fillId="0" borderId="5" xfId="0" applyFont="1" applyBorder="1"/>
    <xf numFmtId="0" fontId="4" fillId="0" borderId="7" xfId="0" applyFont="1" applyFill="1" applyBorder="1" applyAlignment="1">
      <alignment horizontal="left" vertical="top"/>
    </xf>
    <xf numFmtId="49" fontId="3" fillId="0" borderId="1" xfId="0" applyNumberFormat="1" applyFont="1" applyBorder="1" applyAlignment="1">
      <alignment horizontal="left" vertical="top"/>
    </xf>
    <xf numFmtId="0" fontId="4" fillId="0" borderId="2" xfId="0" applyFont="1" applyFill="1" applyBorder="1" applyAlignment="1">
      <alignment horizontal="left" vertical="top"/>
    </xf>
    <xf numFmtId="49" fontId="3" fillId="0" borderId="0" xfId="0" applyNumberFormat="1" applyFont="1" applyFill="1" applyBorder="1" applyAlignment="1">
      <alignment horizontal="left" vertical="top"/>
    </xf>
    <xf numFmtId="0" fontId="4" fillId="0" borderId="1" xfId="0" applyFont="1" applyFill="1" applyBorder="1" applyAlignment="1">
      <alignment horizontal="left" vertical="top"/>
    </xf>
    <xf numFmtId="0" fontId="62" fillId="0" borderId="5" xfId="0" applyFont="1" applyBorder="1" applyAlignment="1">
      <alignment horizontal="left" vertical="top"/>
    </xf>
    <xf numFmtId="0" fontId="11" fillId="0" borderId="6" xfId="0" applyFont="1" applyBorder="1" applyAlignment="1">
      <alignment horizontal="left" vertical="top"/>
    </xf>
    <xf numFmtId="0" fontId="3" fillId="0" borderId="2" xfId="0" applyFont="1" applyFill="1" applyBorder="1"/>
    <xf numFmtId="49" fontId="4" fillId="0" borderId="2" xfId="0" applyNumberFormat="1" applyFont="1" applyBorder="1" applyAlignment="1">
      <alignment horizontal="left"/>
    </xf>
    <xf numFmtId="0" fontId="3" fillId="0" borderId="2" xfId="0" applyFont="1" applyFill="1" applyBorder="1" applyAlignment="1">
      <alignment horizontal="center"/>
    </xf>
    <xf numFmtId="49" fontId="4" fillId="0" borderId="8" xfId="0" applyNumberFormat="1" applyFont="1" applyFill="1" applyBorder="1" applyAlignment="1">
      <alignment horizontal="left" vertical="top"/>
    </xf>
    <xf numFmtId="167" fontId="9" fillId="0" borderId="2" xfId="0" applyNumberFormat="1" applyFont="1" applyFill="1" applyBorder="1" applyAlignment="1">
      <alignment horizontal="left" vertical="top"/>
    </xf>
    <xf numFmtId="0" fontId="6" fillId="0" borderId="2" xfId="0" applyNumberFormat="1" applyFont="1" applyFill="1" applyBorder="1" applyAlignment="1">
      <alignment horizontal="left" vertical="top"/>
    </xf>
    <xf numFmtId="0" fontId="1" fillId="0" borderId="1" xfId="0" applyFont="1" applyBorder="1" applyAlignment="1">
      <alignment horizontal="left" vertical="top"/>
    </xf>
    <xf numFmtId="164" fontId="48" fillId="0" borderId="1" xfId="0" applyNumberFormat="1" applyFont="1" applyBorder="1" applyAlignment="1">
      <alignment horizontal="center"/>
    </xf>
    <xf numFmtId="2" fontId="48" fillId="0" borderId="9" xfId="0" applyNumberFormat="1" applyFont="1" applyFill="1" applyBorder="1" applyAlignment="1">
      <alignment horizontal="center"/>
    </xf>
    <xf numFmtId="167" fontId="11" fillId="0" borderId="2" xfId="0" applyNumberFormat="1" applyFont="1" applyFill="1" applyBorder="1" applyAlignment="1">
      <alignment horizontal="left" vertical="top"/>
    </xf>
    <xf numFmtId="0" fontId="7" fillId="0" borderId="2" xfId="0" applyNumberFormat="1" applyFont="1" applyFill="1" applyBorder="1" applyAlignment="1">
      <alignment horizontal="left" vertical="top"/>
    </xf>
    <xf numFmtId="164" fontId="59" fillId="0" borderId="1" xfId="0" applyNumberFormat="1" applyFont="1" applyBorder="1" applyAlignment="1">
      <alignment horizontal="center"/>
    </xf>
    <xf numFmtId="164" fontId="59" fillId="0" borderId="9" xfId="0" applyNumberFormat="1" applyFont="1" applyBorder="1" applyAlignment="1">
      <alignment horizontal="center"/>
    </xf>
    <xf numFmtId="1" fontId="5" fillId="0" borderId="2" xfId="0" applyNumberFormat="1" applyFont="1" applyFill="1" applyBorder="1" applyAlignment="1">
      <alignment horizontal="center" vertical="top"/>
    </xf>
    <xf numFmtId="0" fontId="66" fillId="5" borderId="2" xfId="0" applyNumberFormat="1" applyFont="1" applyFill="1" applyBorder="1" applyAlignment="1">
      <alignment horizontal="center"/>
    </xf>
    <xf numFmtId="167" fontId="9" fillId="0" borderId="0" xfId="0" applyNumberFormat="1" applyFont="1" applyFill="1" applyBorder="1" applyAlignment="1">
      <alignment horizontal="center" vertical="top"/>
    </xf>
    <xf numFmtId="0" fontId="59" fillId="0" borderId="0" xfId="0" applyFont="1" applyBorder="1" applyAlignment="1">
      <alignment horizontal="center" vertical="top"/>
    </xf>
    <xf numFmtId="0" fontId="4" fillId="0" borderId="0" xfId="0" applyNumberFormat="1" applyFont="1" applyFill="1" applyBorder="1" applyAlignment="1">
      <alignment horizontal="left" vertical="top"/>
    </xf>
    <xf numFmtId="0" fontId="4" fillId="0" borderId="2" xfId="0" applyFont="1" applyBorder="1" applyAlignment="1">
      <alignment horizontal="left" vertical="top"/>
    </xf>
    <xf numFmtId="0" fontId="67" fillId="0" borderId="2" xfId="0" applyFont="1" applyBorder="1" applyAlignment="1">
      <alignment horizontal="left" vertical="top"/>
    </xf>
    <xf numFmtId="167" fontId="9" fillId="0" borderId="1" xfId="0" applyNumberFormat="1" applyFont="1" applyFill="1" applyBorder="1" applyAlignment="1">
      <alignment horizontal="left" vertical="top"/>
    </xf>
    <xf numFmtId="167" fontId="11" fillId="0" borderId="1" xfId="0" applyNumberFormat="1" applyFont="1" applyFill="1" applyBorder="1" applyAlignment="1">
      <alignment horizontal="left" vertical="top"/>
    </xf>
    <xf numFmtId="49" fontId="3" fillId="0" borderId="1" xfId="0" applyNumberFormat="1" applyFont="1" applyFill="1" applyBorder="1" applyAlignment="1">
      <alignment horizontal="center" vertical="top"/>
    </xf>
    <xf numFmtId="0" fontId="4" fillId="12" borderId="0" xfId="0" applyFont="1" applyFill="1" applyAlignment="1">
      <alignment horizontal="center"/>
    </xf>
    <xf numFmtId="0" fontId="1" fillId="12" borderId="0" xfId="0" applyFont="1" applyFill="1" applyAlignment="1">
      <alignment horizontal="center"/>
    </xf>
    <xf numFmtId="0" fontId="4" fillId="12" borderId="0" xfId="0" applyFont="1" applyFill="1" applyBorder="1" applyAlignment="1">
      <alignment horizontal="center"/>
    </xf>
    <xf numFmtId="0" fontId="4" fillId="12" borderId="1" xfId="0" applyFont="1" applyFill="1" applyBorder="1" applyAlignment="1">
      <alignment horizontal="center"/>
    </xf>
    <xf numFmtId="2" fontId="4" fillId="12" borderId="0" xfId="0" applyNumberFormat="1" applyFont="1" applyFill="1" applyAlignment="1">
      <alignment horizontal="center"/>
    </xf>
    <xf numFmtId="0" fontId="4" fillId="9" borderId="0" xfId="0" applyFont="1" applyFill="1" applyAlignment="1">
      <alignment horizontal="center"/>
    </xf>
    <xf numFmtId="0" fontId="4" fillId="9" borderId="1" xfId="0" applyFont="1" applyFill="1" applyBorder="1" applyAlignment="1">
      <alignment horizontal="center"/>
    </xf>
    <xf numFmtId="0" fontId="5" fillId="6" borderId="1" xfId="0" applyNumberFormat="1" applyFont="1" applyFill="1" applyBorder="1" applyAlignment="1">
      <alignment horizontal="center" vertical="top"/>
    </xf>
    <xf numFmtId="0" fontId="57" fillId="0" borderId="0" xfId="0" applyFont="1" applyBorder="1" applyAlignment="1">
      <alignment horizontal="left" vertical="top"/>
    </xf>
    <xf numFmtId="0" fontId="4" fillId="0" borderId="0" xfId="0" applyFont="1" applyFill="1" applyBorder="1" applyAlignment="1">
      <alignment horizontal="left" vertical="top"/>
    </xf>
    <xf numFmtId="49" fontId="4" fillId="0" borderId="5" xfId="0" applyNumberFormat="1" applyFont="1" applyFill="1" applyBorder="1" applyAlignment="1">
      <alignment horizontal="left" vertical="top"/>
    </xf>
    <xf numFmtId="0" fontId="3" fillId="11" borderId="0" xfId="0" applyNumberFormat="1" applyFont="1" applyFill="1" applyBorder="1" applyAlignment="1">
      <alignment horizontal="center"/>
    </xf>
    <xf numFmtId="49" fontId="4" fillId="0" borderId="0" xfId="0" applyNumberFormat="1" applyFont="1" applyFill="1" applyBorder="1" applyAlignment="1">
      <alignment horizontal="center"/>
    </xf>
    <xf numFmtId="0" fontId="66" fillId="5" borderId="0" xfId="0" applyNumberFormat="1" applyFont="1" applyFill="1" applyBorder="1" applyAlignment="1">
      <alignment horizontal="center"/>
    </xf>
    <xf numFmtId="168" fontId="32" fillId="0" borderId="1" xfId="0" applyNumberFormat="1" applyFont="1" applyFill="1" applyBorder="1" applyAlignment="1">
      <alignment horizontal="left" vertical="top"/>
    </xf>
    <xf numFmtId="169" fontId="32" fillId="0" borderId="1" xfId="0" applyNumberFormat="1" applyFont="1" applyFill="1" applyBorder="1" applyAlignment="1">
      <alignment horizontal="left" vertical="top"/>
    </xf>
    <xf numFmtId="49" fontId="32" fillId="0" borderId="1" xfId="0" applyNumberFormat="1" applyFont="1" applyFill="1" applyBorder="1" applyAlignment="1">
      <alignment horizontal="left" vertical="top"/>
    </xf>
    <xf numFmtId="2" fontId="32" fillId="0" borderId="1" xfId="0" applyNumberFormat="1" applyFont="1" applyFill="1" applyBorder="1" applyAlignment="1">
      <alignment horizontal="center" vertical="top"/>
    </xf>
    <xf numFmtId="49" fontId="32" fillId="0" borderId="1" xfId="0" applyNumberFormat="1" applyFont="1" applyFill="1" applyBorder="1" applyAlignment="1">
      <alignment horizontal="center" vertical="top"/>
    </xf>
    <xf numFmtId="1" fontId="32" fillId="0" borderId="1" xfId="0" applyNumberFormat="1" applyFont="1" applyFill="1" applyBorder="1" applyAlignment="1">
      <alignment horizontal="center" vertical="top"/>
    </xf>
    <xf numFmtId="166" fontId="37" fillId="0" borderId="1" xfId="0" applyNumberFormat="1" applyFont="1" applyFill="1" applyBorder="1" applyAlignment="1">
      <alignment horizontal="center" vertical="top"/>
    </xf>
    <xf numFmtId="2" fontId="37" fillId="0" borderId="1" xfId="0" applyNumberFormat="1" applyFont="1" applyFill="1" applyBorder="1" applyAlignment="1">
      <alignment horizontal="center" vertical="top"/>
    </xf>
    <xf numFmtId="49" fontId="37" fillId="0" borderId="1" xfId="0" applyNumberFormat="1" applyFont="1" applyFill="1" applyBorder="1" applyAlignment="1">
      <alignment horizontal="center" vertical="top"/>
    </xf>
    <xf numFmtId="164" fontId="38" fillId="0" borderId="1" xfId="0" applyNumberFormat="1" applyFont="1" applyFill="1" applyBorder="1" applyAlignment="1">
      <alignment horizontal="center" vertical="top"/>
    </xf>
    <xf numFmtId="164" fontId="37" fillId="0" borderId="1" xfId="0" applyNumberFormat="1" applyFont="1" applyFill="1" applyBorder="1" applyAlignment="1">
      <alignment horizontal="center" vertical="top"/>
    </xf>
    <xf numFmtId="49" fontId="32" fillId="0" borderId="1" xfId="0" applyNumberFormat="1" applyFont="1" applyFill="1" applyBorder="1" applyAlignment="1">
      <alignment vertical="top"/>
    </xf>
    <xf numFmtId="0" fontId="4" fillId="9" borderId="0" xfId="0" applyFont="1" applyFill="1" applyBorder="1" applyAlignment="1">
      <alignment horizontal="center"/>
    </xf>
    <xf numFmtId="0" fontId="5" fillId="0" borderId="2" xfId="0" applyNumberFormat="1" applyFont="1" applyFill="1" applyBorder="1" applyAlignment="1">
      <alignment horizontal="center" vertical="top"/>
    </xf>
    <xf numFmtId="0" fontId="4" fillId="0" borderId="1" xfId="0" applyFont="1" applyFill="1" applyBorder="1" applyAlignment="1">
      <alignment horizontal="left"/>
    </xf>
    <xf numFmtId="0" fontId="4" fillId="0" borderId="0" xfId="0" applyFont="1" applyFill="1" applyBorder="1" applyAlignment="1">
      <alignment horizontal="left"/>
    </xf>
    <xf numFmtId="0" fontId="4" fillId="7" borderId="0" xfId="0" applyFont="1" applyFill="1" applyAlignment="1">
      <alignment horizontal="left"/>
    </xf>
    <xf numFmtId="0" fontId="55" fillId="7" borderId="0" xfId="0" applyFont="1" applyFill="1" applyAlignment="1">
      <alignment horizontal="left"/>
    </xf>
    <xf numFmtId="21" fontId="55" fillId="7" borderId="0" xfId="0" applyNumberFormat="1" applyFont="1" applyFill="1" applyAlignment="1">
      <alignment horizontal="left"/>
    </xf>
    <xf numFmtId="21" fontId="4" fillId="7" borderId="0" xfId="0" applyNumberFormat="1" applyFont="1" applyFill="1" applyBorder="1" applyAlignment="1">
      <alignment horizontal="left"/>
    </xf>
    <xf numFmtId="0" fontId="4" fillId="7" borderId="0" xfId="0" applyNumberFormat="1" applyFont="1" applyFill="1" applyBorder="1" applyAlignment="1">
      <alignment horizontal="left"/>
    </xf>
    <xf numFmtId="0" fontId="4" fillId="7" borderId="0" xfId="0" applyNumberFormat="1" applyFont="1" applyFill="1" applyAlignment="1">
      <alignment horizontal="left"/>
    </xf>
    <xf numFmtId="0" fontId="4" fillId="0" borderId="0" xfId="0" applyNumberFormat="1" applyFont="1" applyAlignment="1">
      <alignment horizontal="left"/>
    </xf>
    <xf numFmtId="0" fontId="4" fillId="0" borderId="1" xfId="0" applyNumberFormat="1" applyFont="1" applyBorder="1" applyAlignment="1">
      <alignment horizontal="left"/>
    </xf>
    <xf numFmtId="0" fontId="4" fillId="0" borderId="0" xfId="0" applyNumberFormat="1" applyFont="1" applyBorder="1" applyAlignment="1">
      <alignment horizontal="left"/>
    </xf>
    <xf numFmtId="49" fontId="67" fillId="5" borderId="2" xfId="0" applyNumberFormat="1" applyFont="1" applyFill="1" applyBorder="1" applyAlignment="1">
      <alignment horizontal="center"/>
    </xf>
    <xf numFmtId="0" fontId="50" fillId="0" borderId="2" xfId="0" applyFont="1" applyFill="1" applyBorder="1" applyAlignment="1">
      <alignment horizontal="left" vertical="top"/>
    </xf>
    <xf numFmtId="0" fontId="4" fillId="0" borderId="2" xfId="0" applyNumberFormat="1" applyFont="1" applyFill="1" applyBorder="1" applyAlignment="1">
      <alignment horizontal="left" vertical="top"/>
    </xf>
    <xf numFmtId="0" fontId="4" fillId="0" borderId="10" xfId="0" applyFont="1" applyFill="1" applyBorder="1" applyAlignment="1">
      <alignment horizontal="left" vertical="top"/>
    </xf>
  </cellXfs>
  <cellStyles count="2">
    <cellStyle name="Hyperlink" xfId="1" builtinId="8"/>
    <cellStyle name="Standard"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8309884339079674"/>
          <c:y val="4.7477813598000497E-2"/>
          <c:w val="0.77183204752427959"/>
          <c:h val="0.78338392436700333"/>
        </c:manualLayout>
      </c:layout>
      <c:scatterChart>
        <c:scatterStyle val="lineMarker"/>
        <c:ser>
          <c:idx val="0"/>
          <c:order val="0"/>
          <c:tx>
            <c:strRef>
              <c:f>'Template_O2-background'!$J$2</c:f>
              <c:strCache>
                <c:ptCount val="1"/>
                <c:pt idx="0">
                  <c:v>Left</c:v>
                </c:pt>
              </c:strCache>
            </c:strRef>
          </c:tx>
          <c:spPr>
            <a:ln w="28575">
              <a:noFill/>
            </a:ln>
          </c:spPr>
          <c:marker>
            <c:symbol val="circle"/>
            <c:size val="10"/>
            <c:spPr>
              <a:solidFill>
                <a:srgbClr val="FF0000"/>
              </a:solidFill>
              <a:ln>
                <a:solidFill>
                  <a:srgbClr val="000000"/>
                </a:solidFill>
                <a:prstDash val="solid"/>
              </a:ln>
            </c:spPr>
          </c:marker>
          <c:dLbls>
            <c:delete val="1"/>
          </c:dLbls>
          <c:trendline>
            <c:spPr>
              <a:ln w="25400">
                <a:solidFill>
                  <a:srgbClr val="000000"/>
                </a:solidFill>
                <a:prstDash val="solid"/>
              </a:ln>
            </c:spPr>
            <c:trendlineType val="linear"/>
            <c:forward val="50"/>
            <c:backward val="50"/>
            <c:dispEq val="1"/>
            <c:trendlineLbl>
              <c:layout>
                <c:manualLayout>
                  <c:x val="-0.34068887006248488"/>
                  <c:y val="0.17120382064387782"/>
                </c:manualLayout>
              </c:layout>
              <c:numFmt formatCode="#,##0.00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trendlineLbl>
          </c:trendline>
          <c:xVal>
            <c:numRef>
              <c:f>'Template_O2-background'!$S$8:$BJ$8</c:f>
              <c:numCache>
                <c:formatCode>0.00</c:formatCode>
                <c:ptCount val="44"/>
              </c:numCache>
            </c:numRef>
          </c:xVal>
          <c:yVal>
            <c:numRef>
              <c:f>'Template_O2-background'!$S$9:$BJ$9</c:f>
              <c:numCache>
                <c:formatCode>0.00</c:formatCode>
                <c:ptCount val="44"/>
              </c:numCache>
            </c:numRef>
          </c:yVal>
        </c:ser>
        <c:ser>
          <c:idx val="1"/>
          <c:order val="1"/>
          <c:tx>
            <c:strRef>
              <c:f>'Template_O2-background'!$B$18</c:f>
              <c:strCache>
                <c:ptCount val="1"/>
                <c:pt idx="0">
                  <c:v>Default</c:v>
                </c:pt>
              </c:strCache>
            </c:strRef>
          </c:tx>
          <c:spPr>
            <a:ln w="28575">
              <a:solidFill>
                <a:srgbClr val="FF0000"/>
              </a:solidFill>
              <a:prstDash val="dash"/>
            </a:ln>
          </c:spPr>
          <c:marker>
            <c:symbol val="none"/>
          </c:marker>
          <c:dLbls>
            <c:delete val="1"/>
          </c:dLbls>
          <c:xVal>
            <c:numRef>
              <c:f>'Template_O2-background'!$E$18:$F$18</c:f>
              <c:numCache>
                <c:formatCode>General</c:formatCode>
                <c:ptCount val="2"/>
                <c:pt idx="0">
                  <c:v>250</c:v>
                </c:pt>
                <c:pt idx="1">
                  <c:v>0</c:v>
                </c:pt>
              </c:numCache>
            </c:numRef>
          </c:xVal>
          <c:yVal>
            <c:numRef>
              <c:f>'Template_O2-background'!$E$19:$F$19</c:f>
              <c:numCache>
                <c:formatCode>General</c:formatCode>
                <c:ptCount val="2"/>
                <c:pt idx="0">
                  <c:v>4.25</c:v>
                </c:pt>
                <c:pt idx="1">
                  <c:v>-2</c:v>
                </c:pt>
              </c:numCache>
            </c:numRef>
          </c:yVal>
        </c:ser>
        <c:dLbls>
          <c:showVal val="1"/>
          <c:showCatName val="1"/>
          <c:separator>
</c:separator>
        </c:dLbls>
        <c:axId val="50232320"/>
        <c:axId val="50238592"/>
      </c:scatterChart>
      <c:valAx>
        <c:axId val="50232320"/>
        <c:scaling>
          <c:orientation val="minMax"/>
          <c:max val="2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612175343753673"/>
              <c:y val="0.92087148680883002"/>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0238592"/>
        <c:crossesAt val="-3"/>
        <c:crossBetween val="midCat"/>
        <c:majorUnit val="50"/>
        <c:minorUnit val="25"/>
      </c:valAx>
      <c:valAx>
        <c:axId val="50238592"/>
        <c:scaling>
          <c:orientation val="minMax"/>
          <c:max val="4"/>
          <c:min val="-3"/>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Background 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slope neg.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4.7887491675480884E-2"/>
              <c:y val="9.1180623698633445E-2"/>
            </c:manualLayout>
          </c:layout>
          <c:spPr>
            <a:noFill/>
            <a:ln w="25400">
              <a:noFill/>
            </a:ln>
          </c:spPr>
        </c:title>
        <c:numFmt formatCode="0" sourceLinked="0"/>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0232320"/>
        <c:crossesAt val="0"/>
        <c:crossBetween val="midCat"/>
        <c:majorUnit val="1"/>
        <c:minorUnit val="0.5"/>
      </c:valAx>
      <c:spPr>
        <a:solidFill>
          <a:srgbClr val="FFFFFF"/>
        </a:solidFill>
        <a:ln w="254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25" footer="0.492125984500002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4690972719319331"/>
          <c:y val="3.5590870613790002E-2"/>
          <c:w val="0.79514069832180645"/>
          <c:h val="0.78805970149253735"/>
        </c:manualLayout>
      </c:layout>
      <c:scatterChart>
        <c:scatterStyle val="lineMarker"/>
        <c:ser>
          <c:idx val="0"/>
          <c:order val="0"/>
          <c:tx>
            <c:strRef>
              <c:f>'Demo newO2-background (2)'!$J$22</c:f>
              <c:strCache>
                <c:ptCount val="1"/>
                <c:pt idx="0">
                  <c:v>Right</c:v>
                </c:pt>
              </c:strCache>
            </c:strRef>
          </c:tx>
          <c:spPr>
            <a:ln w="25400">
              <a:noFill/>
              <a:prstDash val="solid"/>
            </a:ln>
          </c:spPr>
          <c:marker>
            <c:symbol val="circle"/>
            <c:size val="10"/>
            <c:spPr>
              <a:solidFill>
                <a:srgbClr val="339966"/>
              </a:solidFill>
              <a:ln>
                <a:solidFill>
                  <a:srgbClr val="000000"/>
                </a:solidFill>
                <a:prstDash val="solid"/>
              </a:ln>
            </c:spPr>
          </c:marker>
          <c:dPt>
            <c:idx val="1"/>
            <c:spPr>
              <a:ln w="28575">
                <a:noFill/>
              </a:ln>
            </c:spPr>
          </c:dPt>
          <c:dPt>
            <c:idx val="2"/>
            <c:spPr>
              <a:ln w="28575">
                <a:noFill/>
              </a:ln>
            </c:spPr>
          </c:dPt>
          <c:dPt>
            <c:idx val="3"/>
            <c:spPr>
              <a:ln w="28575">
                <a:noFill/>
              </a:ln>
            </c:spPr>
          </c:dPt>
          <c:trendline>
            <c:spPr>
              <a:ln w="25400">
                <a:solidFill>
                  <a:srgbClr val="000000"/>
                </a:solidFill>
                <a:prstDash val="solid"/>
              </a:ln>
            </c:spPr>
            <c:trendlineType val="linear"/>
            <c:forward val="50"/>
            <c:backward val="50"/>
            <c:dispEq val="1"/>
            <c:trendlineLbl>
              <c:layout>
                <c:manualLayout>
                  <c:x val="-0.31996124031007828"/>
                  <c:y val="0.12861280271000608"/>
                </c:manualLayout>
              </c:layout>
              <c:numFmt formatCode="#,##0.00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trendlineLbl>
          </c:trendline>
          <c:xVal>
            <c:numRef>
              <c:f>'Demo newO2-background (2)'!$S$28:$BJ$28</c:f>
              <c:numCache>
                <c:formatCode>0.00</c:formatCode>
                <c:ptCount val="44"/>
              </c:numCache>
            </c:numRef>
          </c:xVal>
          <c:yVal>
            <c:numRef>
              <c:f>'Demo newO2-background (2)'!$S$29:$BJ$29</c:f>
              <c:numCache>
                <c:formatCode>0.00</c:formatCode>
                <c:ptCount val="44"/>
              </c:numCache>
            </c:numRef>
          </c:yVal>
        </c:ser>
        <c:ser>
          <c:idx val="1"/>
          <c:order val="1"/>
          <c:tx>
            <c:strRef>
              <c:f>'Demo newO2-background (2)'!$D$38</c:f>
              <c:strCache>
                <c:ptCount val="1"/>
                <c:pt idx="0">
                  <c:v>-2</c:v>
                </c:pt>
              </c:strCache>
            </c:strRef>
          </c:tx>
          <c:spPr>
            <a:ln>
              <a:solidFill>
                <a:srgbClr val="008000"/>
              </a:solidFill>
              <a:prstDash val="dash"/>
            </a:ln>
          </c:spPr>
          <c:marker>
            <c:symbol val="none"/>
          </c:marker>
          <c:xVal>
            <c:numRef>
              <c:f>'Demo newO2-background (2)'!$E$38:$F$38</c:f>
              <c:numCache>
                <c:formatCode>General</c:formatCode>
                <c:ptCount val="2"/>
                <c:pt idx="0">
                  <c:v>250</c:v>
                </c:pt>
                <c:pt idx="1">
                  <c:v>0</c:v>
                </c:pt>
              </c:numCache>
            </c:numRef>
          </c:xVal>
          <c:yVal>
            <c:numRef>
              <c:f>'Demo newO2-background (2)'!$E$39:$F$39</c:f>
              <c:numCache>
                <c:formatCode>General</c:formatCode>
                <c:ptCount val="2"/>
                <c:pt idx="0">
                  <c:v>4.25</c:v>
                </c:pt>
                <c:pt idx="1">
                  <c:v>-2</c:v>
                </c:pt>
              </c:numCache>
            </c:numRef>
          </c:yVal>
        </c:ser>
        <c:axId val="51193344"/>
        <c:axId val="51195264"/>
      </c:scatterChart>
      <c:valAx>
        <c:axId val="51193344"/>
        <c:scaling>
          <c:orientation val="minMax"/>
          <c:max val="2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5295052297567303"/>
              <c:y val="0.91641764291658667"/>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1195264"/>
        <c:crossesAt val="-3"/>
        <c:crossBetween val="midCat"/>
        <c:majorUnit val="50"/>
        <c:minorUnit val="25"/>
      </c:valAx>
      <c:valAx>
        <c:axId val="51195264"/>
        <c:scaling>
          <c:orientation val="minMax"/>
          <c:max val="4"/>
          <c:min val="-3"/>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Background 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slope neg.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2.3644924981392243E-2"/>
              <c:y val="9.7008834261570961E-2"/>
            </c:manualLayout>
          </c:layout>
          <c:spPr>
            <a:noFill/>
            <a:ln w="25400">
              <a:noFill/>
            </a:ln>
          </c:spPr>
        </c:title>
        <c:numFmt formatCode="0" sourceLinked="0"/>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1193344"/>
        <c:crossesAt val="0"/>
        <c:crossBetween val="midCat"/>
        <c:majorUnit val="1"/>
        <c:minorUnit val="0.5"/>
      </c:valAx>
      <c:spPr>
        <a:solidFill>
          <a:srgbClr val="FFFFFF"/>
        </a:solidFill>
        <a:ln w="254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261" footer="0.4921259845000026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8309884339079693"/>
          <c:y val="4.7477813598000497E-2"/>
          <c:w val="0.77183204752428014"/>
          <c:h val="0.78338392436700288"/>
        </c:manualLayout>
      </c:layout>
      <c:scatterChart>
        <c:scatterStyle val="lineMarker"/>
        <c:ser>
          <c:idx val="0"/>
          <c:order val="0"/>
          <c:tx>
            <c:strRef>
              <c:f>'Demo newO2-background (2)'!$Q$16</c:f>
              <c:strCache>
                <c:ptCount val="1"/>
                <c:pt idx="0">
                  <c:v>Residuals, error after BG correction</c:v>
                </c:pt>
              </c:strCache>
            </c:strRef>
          </c:tx>
          <c:spPr>
            <a:ln w="28575">
              <a:noFill/>
            </a:ln>
          </c:spPr>
          <c:marker>
            <c:symbol val="circle"/>
            <c:size val="10"/>
            <c:spPr>
              <a:solidFill>
                <a:srgbClr val="FF0000"/>
              </a:solidFill>
              <a:ln>
                <a:solidFill>
                  <a:srgbClr val="000000"/>
                </a:solidFill>
                <a:prstDash val="solid"/>
              </a:ln>
            </c:spPr>
          </c:marker>
          <c:dLbls>
            <c:delete val="1"/>
          </c:dLbls>
          <c:trendline>
            <c:spPr>
              <a:ln w="25400">
                <a:solidFill>
                  <a:srgbClr val="000000"/>
                </a:solidFill>
                <a:prstDash val="solid"/>
              </a:ln>
            </c:spPr>
            <c:trendlineType val="linear"/>
            <c:forward val="50"/>
            <c:backward val="50"/>
          </c:trendline>
          <c:xVal>
            <c:numRef>
              <c:f>'Demo newO2-background (2)'!$S$8:$BJ$8</c:f>
              <c:numCache>
                <c:formatCode>0.00</c:formatCode>
                <c:ptCount val="44"/>
              </c:numCache>
            </c:numRef>
          </c:xVal>
          <c:yVal>
            <c:numRef>
              <c:f>'Demo newO2-background (2)'!$S$16:$BJ$16</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yVal>
        </c:ser>
        <c:ser>
          <c:idx val="1"/>
          <c:order val="1"/>
          <c:tx>
            <c:strRef>
              <c:f>'Demo newO2-background (2)'!$Q$38</c:f>
              <c:strCache>
                <c:ptCount val="1"/>
                <c:pt idx="0">
                  <c:v>Error with default values</c:v>
                </c:pt>
              </c:strCache>
            </c:strRef>
          </c:tx>
          <c:spPr>
            <a:ln w="28575">
              <a:solidFill>
                <a:schemeClr val="bg1">
                  <a:lumMod val="65000"/>
                </a:schemeClr>
              </a:solidFill>
              <a:prstDash val="sysDot"/>
            </a:ln>
          </c:spPr>
          <c:marker>
            <c:symbol val="none"/>
          </c:marker>
          <c:dLbls>
            <c:delete val="1"/>
          </c:dLbls>
          <c:xVal>
            <c:numRef>
              <c:f>'Demo newO2-background (2)'!$S$8:$BJ$8</c:f>
              <c:numCache>
                <c:formatCode>0.00</c:formatCode>
                <c:ptCount val="44"/>
              </c:numCache>
            </c:numRef>
          </c:xVal>
          <c:yVal>
            <c:numRef>
              <c:f>'Demo newO2-background (2)'!$S$18:$BJ$18</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yVal>
        </c:ser>
        <c:dLbls>
          <c:showVal val="1"/>
          <c:showCatName val="1"/>
          <c:separator>
</c:separator>
        </c:dLbls>
        <c:axId val="51292032"/>
        <c:axId val="51298304"/>
      </c:scatterChart>
      <c:valAx>
        <c:axId val="51292032"/>
        <c:scaling>
          <c:orientation val="minMax"/>
          <c:max val="2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6121740770427685"/>
              <c:y val="0.92087148680883024"/>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1298304"/>
        <c:crossesAt val="-3"/>
        <c:crossBetween val="midCat"/>
        <c:majorUnit val="50"/>
        <c:minorUnit val="25"/>
      </c:valAx>
      <c:valAx>
        <c:axId val="51298304"/>
        <c:scaling>
          <c:orientation val="minMax"/>
          <c:max val="2"/>
          <c:min val="-2"/>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flux per </a:t>
                </a:r>
                <a:r>
                  <a:rPr lang="de-AT" sz="875" b="0" i="1" u="none" strike="noStrike" baseline="0">
                    <a:solidFill>
                      <a:srgbClr val="000000"/>
                    </a:solidFill>
                    <a:latin typeface="Arial"/>
                    <a:cs typeface="Arial"/>
                  </a:rPr>
                  <a:t>V</a:t>
                </a:r>
                <a:r>
                  <a:rPr lang="de-AT" sz="875" b="0" i="0" u="none" strike="noStrike" baseline="0">
                    <a:solidFill>
                      <a:srgbClr val="000000"/>
                    </a:solidFill>
                    <a:latin typeface="Arial"/>
                    <a:cs typeface="Arial"/>
                  </a:rPr>
                  <a:t>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4.7887532022569075E-2"/>
              <c:y val="0.2306357449999602"/>
            </c:manualLayout>
          </c:layout>
          <c:spPr>
            <a:noFill/>
            <a:ln w="25400">
              <a:noFill/>
            </a:ln>
          </c:spPr>
        </c:title>
        <c:numFmt formatCode="0" sourceLinked="0"/>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1292032"/>
        <c:crossesAt val="0"/>
        <c:crossBetween val="midCat"/>
        <c:majorUnit val="1"/>
        <c:minorUnit val="0.5"/>
      </c:valAx>
      <c:spPr>
        <a:solidFill>
          <a:srgbClr val="FFFFFF"/>
        </a:solidFill>
        <a:ln w="254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272" footer="0.49212598450000272"/>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4690972719319337"/>
          <c:y val="3.5590870613790002E-2"/>
          <c:w val="0.79514069832180678"/>
          <c:h val="0.78805970149253735"/>
        </c:manualLayout>
      </c:layout>
      <c:scatterChart>
        <c:scatterStyle val="lineMarker"/>
        <c:ser>
          <c:idx val="0"/>
          <c:order val="0"/>
          <c:tx>
            <c:strRef>
              <c:f>'Demo newO2-background (2)'!$Q$36</c:f>
              <c:strCache>
                <c:ptCount val="1"/>
                <c:pt idx="0">
                  <c:v>Residuals, error after BG correction</c:v>
                </c:pt>
              </c:strCache>
            </c:strRef>
          </c:tx>
          <c:spPr>
            <a:ln w="25400">
              <a:noFill/>
              <a:prstDash val="solid"/>
            </a:ln>
          </c:spPr>
          <c:marker>
            <c:symbol val="circle"/>
            <c:size val="10"/>
            <c:spPr>
              <a:solidFill>
                <a:srgbClr val="339966"/>
              </a:solidFill>
              <a:ln>
                <a:solidFill>
                  <a:srgbClr val="000000"/>
                </a:solidFill>
                <a:prstDash val="solid"/>
              </a:ln>
            </c:spPr>
          </c:marker>
          <c:dPt>
            <c:idx val="1"/>
            <c:spPr>
              <a:ln w="28575">
                <a:noFill/>
              </a:ln>
            </c:spPr>
          </c:dPt>
          <c:dPt>
            <c:idx val="2"/>
            <c:spPr>
              <a:ln w="28575">
                <a:noFill/>
              </a:ln>
            </c:spPr>
          </c:dPt>
          <c:dPt>
            <c:idx val="3"/>
            <c:spPr>
              <a:ln w="28575">
                <a:noFill/>
              </a:ln>
            </c:spPr>
          </c:dPt>
          <c:trendline>
            <c:spPr>
              <a:ln w="25400">
                <a:solidFill>
                  <a:srgbClr val="000000"/>
                </a:solidFill>
                <a:prstDash val="solid"/>
              </a:ln>
            </c:spPr>
            <c:trendlineType val="linear"/>
            <c:forward val="50"/>
            <c:backward val="50"/>
          </c:trendline>
          <c:xVal>
            <c:numRef>
              <c:f>'Demo newO2-background (2)'!$S$28:$BJ$28</c:f>
              <c:numCache>
                <c:formatCode>0.00</c:formatCode>
                <c:ptCount val="44"/>
              </c:numCache>
            </c:numRef>
          </c:xVal>
          <c:yVal>
            <c:numRef>
              <c:f>'Demo newO2-background (2)'!$S$36:$BJ$36</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yVal>
        </c:ser>
        <c:ser>
          <c:idx val="1"/>
          <c:order val="1"/>
          <c:tx>
            <c:strRef>
              <c:f>'Demo newO2-background (2)'!$Q$38</c:f>
              <c:strCache>
                <c:ptCount val="1"/>
                <c:pt idx="0">
                  <c:v>Error with default values</c:v>
                </c:pt>
              </c:strCache>
            </c:strRef>
          </c:tx>
          <c:spPr>
            <a:ln>
              <a:solidFill>
                <a:schemeClr val="bg1">
                  <a:lumMod val="65000"/>
                </a:schemeClr>
              </a:solidFill>
              <a:prstDash val="sysDot"/>
            </a:ln>
          </c:spPr>
          <c:marker>
            <c:symbol val="none"/>
          </c:marker>
          <c:xVal>
            <c:numRef>
              <c:f>'Demo newO2-background (2)'!$S$28:$BJ$28</c:f>
              <c:numCache>
                <c:formatCode>0.00</c:formatCode>
                <c:ptCount val="44"/>
              </c:numCache>
            </c:numRef>
          </c:xVal>
          <c:yVal>
            <c:numRef>
              <c:f>'Demo newO2-background (2)'!$S$38:$BJ$38</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yVal>
        </c:ser>
        <c:axId val="51477888"/>
        <c:axId val="51488256"/>
      </c:scatterChart>
      <c:valAx>
        <c:axId val="51477888"/>
        <c:scaling>
          <c:orientation val="minMax"/>
          <c:max val="2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5295047699875876"/>
              <c:y val="0.91641764291658667"/>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1488256"/>
        <c:crossesAt val="-3"/>
        <c:crossBetween val="midCat"/>
        <c:majorUnit val="50"/>
        <c:minorUnit val="25"/>
      </c:valAx>
      <c:valAx>
        <c:axId val="51488256"/>
        <c:scaling>
          <c:orientation val="minMax"/>
          <c:max val="2"/>
          <c:min val="-2"/>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flux per </a:t>
                </a:r>
                <a:r>
                  <a:rPr lang="de-AT" sz="875" b="0" i="1" u="none" strike="noStrike" baseline="0">
                    <a:solidFill>
                      <a:srgbClr val="000000"/>
                    </a:solidFill>
                    <a:latin typeface="Arial"/>
                    <a:cs typeface="Arial"/>
                  </a:rPr>
                  <a:t>V</a:t>
                </a:r>
                <a:r>
                  <a:rPr lang="de-AT" sz="875" b="0" i="0" u="none" strike="noStrike" baseline="0">
                    <a:solidFill>
                      <a:srgbClr val="000000"/>
                    </a:solidFill>
                    <a:latin typeface="Arial"/>
                    <a:cs typeface="Arial"/>
                  </a:rPr>
                  <a:t>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2.3644993477611741E-2"/>
              <c:y val="0.19541898726073886"/>
            </c:manualLayout>
          </c:layout>
          <c:spPr>
            <a:noFill/>
            <a:ln w="25400">
              <a:noFill/>
            </a:ln>
          </c:spPr>
        </c:title>
        <c:numFmt formatCode="0" sourceLinked="0"/>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1477888"/>
        <c:crossesAt val="0"/>
        <c:crossBetween val="midCat"/>
        <c:majorUnit val="1"/>
        <c:minorUnit val="0.5"/>
      </c:valAx>
      <c:spPr>
        <a:solidFill>
          <a:srgbClr val="FFFFFF"/>
        </a:solidFill>
        <a:ln w="254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272" footer="0.49212598450000272"/>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8309884339079699"/>
          <c:y val="4.7477813598000497E-2"/>
          <c:w val="0.77183204752428036"/>
          <c:h val="0.78338392436700266"/>
        </c:manualLayout>
      </c:layout>
      <c:scatterChart>
        <c:scatterStyle val="lineMarker"/>
        <c:ser>
          <c:idx val="0"/>
          <c:order val="0"/>
          <c:tx>
            <c:strRef>
              <c:f>'Demo newO2-background (2)'!$J$42</c:f>
              <c:strCache>
                <c:ptCount val="1"/>
                <c:pt idx="0">
                  <c:v>2016-01-08 P1-03_NORM.DLD</c:v>
                </c:pt>
              </c:strCache>
            </c:strRef>
          </c:tx>
          <c:spPr>
            <a:ln w="28575">
              <a:noFill/>
            </a:ln>
          </c:spPr>
          <c:marker>
            <c:symbol val="circle"/>
            <c:size val="10"/>
            <c:spPr>
              <a:solidFill>
                <a:srgbClr val="FF0000"/>
              </a:solidFill>
              <a:ln>
                <a:solidFill>
                  <a:srgbClr val="000000"/>
                </a:solidFill>
                <a:prstDash val="solid"/>
              </a:ln>
            </c:spPr>
          </c:marker>
          <c:dLbls>
            <c:delete val="1"/>
          </c:dLbls>
          <c:trendline>
            <c:spPr>
              <a:ln w="25400">
                <a:solidFill>
                  <a:srgbClr val="000000"/>
                </a:solidFill>
                <a:prstDash val="solid"/>
              </a:ln>
            </c:spPr>
            <c:trendlineType val="linear"/>
            <c:forward val="50"/>
            <c:backward val="50"/>
            <c:dispEq val="1"/>
            <c:trendlineLbl>
              <c:layout>
                <c:manualLayout>
                  <c:x val="-0.34068887006248544"/>
                  <c:y val="0.17120382064387782"/>
                </c:manualLayout>
              </c:layout>
              <c:numFmt formatCode="#,##0.00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trendlineLbl>
          </c:trendline>
          <c:xVal>
            <c:numRef>
              <c:f>'Demo newO2-background (2)'!$S$48:$BJ$48</c:f>
              <c:numCache>
                <c:formatCode>0.00</c:formatCode>
                <c:ptCount val="44"/>
                <c:pt idx="0">
                  <c:v>174.26519999999999</c:v>
                </c:pt>
                <c:pt idx="1">
                  <c:v>82.548500000000004</c:v>
                </c:pt>
                <c:pt idx="2">
                  <c:v>40.386200000000002</c:v>
                </c:pt>
                <c:pt idx="3">
                  <c:v>17.706900000000001</c:v>
                </c:pt>
              </c:numCache>
            </c:numRef>
          </c:xVal>
          <c:yVal>
            <c:numRef>
              <c:f>'Demo newO2-background (2)'!$S$49:$BJ$49</c:f>
              <c:numCache>
                <c:formatCode>0.00</c:formatCode>
                <c:ptCount val="44"/>
                <c:pt idx="0">
                  <c:v>2.3159999999999998</c:v>
                </c:pt>
                <c:pt idx="1">
                  <c:v>-0.60040000000000004</c:v>
                </c:pt>
                <c:pt idx="2">
                  <c:v>-1.2867</c:v>
                </c:pt>
                <c:pt idx="3">
                  <c:v>-1.9729000000000001</c:v>
                </c:pt>
              </c:numCache>
            </c:numRef>
          </c:yVal>
        </c:ser>
        <c:ser>
          <c:idx val="1"/>
          <c:order val="1"/>
          <c:tx>
            <c:strRef>
              <c:f>'Demo newO2-background (2)'!$B$58</c:f>
              <c:strCache>
                <c:ptCount val="1"/>
                <c:pt idx="0">
                  <c:v>Default</c:v>
                </c:pt>
              </c:strCache>
            </c:strRef>
          </c:tx>
          <c:spPr>
            <a:ln w="28575">
              <a:solidFill>
                <a:srgbClr val="FF0000"/>
              </a:solidFill>
              <a:prstDash val="dash"/>
            </a:ln>
          </c:spPr>
          <c:marker>
            <c:symbol val="none"/>
          </c:marker>
          <c:dLbls>
            <c:delete val="1"/>
          </c:dLbls>
          <c:xVal>
            <c:numRef>
              <c:f>'Demo newO2-background (2)'!$E$58:$F$58</c:f>
              <c:numCache>
                <c:formatCode>General</c:formatCode>
                <c:ptCount val="2"/>
                <c:pt idx="0">
                  <c:v>250</c:v>
                </c:pt>
                <c:pt idx="1">
                  <c:v>0</c:v>
                </c:pt>
              </c:numCache>
            </c:numRef>
          </c:xVal>
          <c:yVal>
            <c:numRef>
              <c:f>'Demo newO2-background (2)'!$E$59:$F$59</c:f>
              <c:numCache>
                <c:formatCode>General</c:formatCode>
                <c:ptCount val="2"/>
                <c:pt idx="0">
                  <c:v>4.25</c:v>
                </c:pt>
                <c:pt idx="1">
                  <c:v>-2</c:v>
                </c:pt>
              </c:numCache>
            </c:numRef>
          </c:yVal>
        </c:ser>
        <c:dLbls>
          <c:showVal val="1"/>
          <c:showCatName val="1"/>
          <c:separator>
</c:separator>
        </c:dLbls>
        <c:axId val="51649536"/>
        <c:axId val="51659904"/>
      </c:scatterChart>
      <c:valAx>
        <c:axId val="51649536"/>
        <c:scaling>
          <c:orientation val="minMax"/>
          <c:max val="2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612175343753673"/>
              <c:y val="0.92087148680883024"/>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1659904"/>
        <c:crossesAt val="-3"/>
        <c:crossBetween val="midCat"/>
        <c:majorUnit val="50"/>
        <c:minorUnit val="25"/>
      </c:valAx>
      <c:valAx>
        <c:axId val="51659904"/>
        <c:scaling>
          <c:orientation val="minMax"/>
          <c:max val="4"/>
          <c:min val="-3"/>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Background 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slope neg.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4.7887491675480898E-2"/>
              <c:y val="9.1180623698633445E-2"/>
            </c:manualLayout>
          </c:layout>
          <c:spPr>
            <a:noFill/>
            <a:ln w="25400">
              <a:noFill/>
            </a:ln>
          </c:spPr>
        </c:title>
        <c:numFmt formatCode="0" sourceLinked="0"/>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1649536"/>
        <c:crossesAt val="0"/>
        <c:crossBetween val="midCat"/>
        <c:majorUnit val="1"/>
        <c:minorUnit val="0.5"/>
      </c:valAx>
      <c:spPr>
        <a:solidFill>
          <a:srgbClr val="FFFFFF"/>
        </a:solidFill>
        <a:ln w="254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283" footer="0.49212598450000283"/>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8309884339079707"/>
          <c:y val="4.7477813598000497E-2"/>
          <c:w val="0.77183204752428081"/>
          <c:h val="0.78338392436700244"/>
        </c:manualLayout>
      </c:layout>
      <c:scatterChart>
        <c:scatterStyle val="lineMarker"/>
        <c:ser>
          <c:idx val="0"/>
          <c:order val="0"/>
          <c:tx>
            <c:strRef>
              <c:f>'Demo newO2-background (2)'!$Q$56</c:f>
              <c:strCache>
                <c:ptCount val="1"/>
                <c:pt idx="0">
                  <c:v>Residuals, error after BG correction</c:v>
                </c:pt>
              </c:strCache>
            </c:strRef>
          </c:tx>
          <c:spPr>
            <a:ln w="28575">
              <a:noFill/>
            </a:ln>
          </c:spPr>
          <c:marker>
            <c:symbol val="circle"/>
            <c:size val="10"/>
            <c:spPr>
              <a:solidFill>
                <a:srgbClr val="FF0000"/>
              </a:solidFill>
              <a:ln>
                <a:solidFill>
                  <a:srgbClr val="000000"/>
                </a:solidFill>
                <a:prstDash val="solid"/>
              </a:ln>
            </c:spPr>
          </c:marker>
          <c:dLbls>
            <c:delete val="1"/>
          </c:dLbls>
          <c:trendline>
            <c:spPr>
              <a:ln w="25400">
                <a:solidFill>
                  <a:srgbClr val="000000"/>
                </a:solidFill>
                <a:prstDash val="solid"/>
              </a:ln>
            </c:spPr>
            <c:trendlineType val="linear"/>
            <c:forward val="50"/>
            <c:backward val="50"/>
          </c:trendline>
          <c:xVal>
            <c:numRef>
              <c:f>'Demo newO2-background (2)'!$S$48:$BJ$48</c:f>
              <c:numCache>
                <c:formatCode>0.00</c:formatCode>
                <c:ptCount val="44"/>
                <c:pt idx="0">
                  <c:v>174.26519999999999</c:v>
                </c:pt>
                <c:pt idx="1">
                  <c:v>82.548500000000004</c:v>
                </c:pt>
                <c:pt idx="2">
                  <c:v>40.386200000000002</c:v>
                </c:pt>
                <c:pt idx="3">
                  <c:v>17.706900000000001</c:v>
                </c:pt>
              </c:numCache>
            </c:numRef>
          </c:xVal>
          <c:yVal>
            <c:numRef>
              <c:f>'Demo newO2-background (2)'!$S$56:$BJ$56</c:f>
              <c:numCache>
                <c:formatCode>#,##0.00</c:formatCode>
                <c:ptCount val="44"/>
                <c:pt idx="0">
                  <c:v>0.11401308000000032</c:v>
                </c:pt>
                <c:pt idx="1">
                  <c:v>-0.31686435000000035</c:v>
                </c:pt>
                <c:pt idx="2">
                  <c:v>0.13943397999999996</c:v>
                </c:pt>
                <c:pt idx="3">
                  <c:v>6.7843009999999815E-2</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yVal>
        </c:ser>
        <c:ser>
          <c:idx val="1"/>
          <c:order val="1"/>
          <c:tx>
            <c:v/>
          </c:tx>
          <c:spPr>
            <a:ln w="28575">
              <a:solidFill>
                <a:schemeClr val="bg1">
                  <a:lumMod val="65000"/>
                </a:schemeClr>
              </a:solidFill>
              <a:prstDash val="sysDot"/>
            </a:ln>
          </c:spPr>
          <c:marker>
            <c:symbol val="none"/>
          </c:marker>
          <c:dLbls>
            <c:delete val="1"/>
          </c:dLbls>
          <c:xVal>
            <c:numRef>
              <c:f>'Demo newO2-background (2)'!$S$48:$BJ$48</c:f>
              <c:numCache>
                <c:formatCode>0.00</c:formatCode>
                <c:ptCount val="44"/>
                <c:pt idx="0">
                  <c:v>174.26519999999999</c:v>
                </c:pt>
                <c:pt idx="1">
                  <c:v>82.548500000000004</c:v>
                </c:pt>
                <c:pt idx="2">
                  <c:v>40.386200000000002</c:v>
                </c:pt>
                <c:pt idx="3">
                  <c:v>17.706900000000001</c:v>
                </c:pt>
              </c:numCache>
            </c:numRef>
          </c:xVal>
          <c:yVal>
            <c:numRef>
              <c:f>'Demo newO2-background (2)'!$S$58:$BJ$58</c:f>
              <c:numCache>
                <c:formatCode>#,##0.00</c:formatCode>
                <c:ptCount val="44"/>
                <c:pt idx="0">
                  <c:v>-4.0630000000000166E-2</c:v>
                </c:pt>
                <c:pt idx="1">
                  <c:v>-0.66411250000000033</c:v>
                </c:pt>
                <c:pt idx="2">
                  <c:v>-0.29635500000000015</c:v>
                </c:pt>
                <c:pt idx="3">
                  <c:v>-0.41557250000000012</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yVal>
        </c:ser>
        <c:dLbls>
          <c:showVal val="1"/>
          <c:showCatName val="1"/>
          <c:separator>
</c:separator>
        </c:dLbls>
        <c:axId val="51690880"/>
        <c:axId val="51705344"/>
      </c:scatterChart>
      <c:valAx>
        <c:axId val="51690880"/>
        <c:scaling>
          <c:orientation val="minMax"/>
          <c:max val="2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6121740770427685"/>
              <c:y val="0.92087148680883024"/>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1705344"/>
        <c:crossesAt val="-3"/>
        <c:crossBetween val="midCat"/>
        <c:majorUnit val="50"/>
        <c:minorUnit val="25"/>
      </c:valAx>
      <c:valAx>
        <c:axId val="51705344"/>
        <c:scaling>
          <c:orientation val="minMax"/>
          <c:max val="2"/>
          <c:min val="-2"/>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flux per </a:t>
                </a:r>
                <a:r>
                  <a:rPr lang="de-AT" sz="875" b="0" i="1" u="none" strike="noStrike" baseline="0">
                    <a:solidFill>
                      <a:srgbClr val="000000"/>
                    </a:solidFill>
                    <a:latin typeface="Arial"/>
                    <a:cs typeface="Arial"/>
                  </a:rPr>
                  <a:t>V</a:t>
                </a:r>
                <a:r>
                  <a:rPr lang="de-AT" sz="875" b="0" i="0" u="none" strike="noStrike" baseline="0">
                    <a:solidFill>
                      <a:srgbClr val="000000"/>
                    </a:solidFill>
                    <a:latin typeface="Arial"/>
                    <a:cs typeface="Arial"/>
                  </a:rPr>
                  <a:t>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4.7887532022569075E-2"/>
              <c:y val="0.2306357449999602"/>
            </c:manualLayout>
          </c:layout>
          <c:spPr>
            <a:noFill/>
            <a:ln w="25400">
              <a:noFill/>
            </a:ln>
          </c:spPr>
        </c:title>
        <c:numFmt formatCode="0" sourceLinked="0"/>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1690880"/>
        <c:crossesAt val="0"/>
        <c:crossBetween val="midCat"/>
        <c:majorUnit val="1"/>
        <c:minorUnit val="0.5"/>
      </c:valAx>
      <c:spPr>
        <a:solidFill>
          <a:srgbClr val="FFFFFF"/>
        </a:solidFill>
        <a:ln w="254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294" footer="0.49212598450000294"/>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4690972719319345"/>
          <c:y val="3.5590870613790002E-2"/>
          <c:w val="0.795140698321807"/>
          <c:h val="0.78805970149253735"/>
        </c:manualLayout>
      </c:layout>
      <c:scatterChart>
        <c:scatterStyle val="lineMarker"/>
        <c:ser>
          <c:idx val="0"/>
          <c:order val="0"/>
          <c:tx>
            <c:strRef>
              <c:f>'Demo newO2-background (2)'!$J$62</c:f>
              <c:strCache>
                <c:ptCount val="1"/>
                <c:pt idx="0">
                  <c:v>2016-01-08 P1-03_NORM.DLD</c:v>
                </c:pt>
              </c:strCache>
            </c:strRef>
          </c:tx>
          <c:spPr>
            <a:ln w="25400">
              <a:noFill/>
              <a:prstDash val="solid"/>
            </a:ln>
          </c:spPr>
          <c:marker>
            <c:symbol val="circle"/>
            <c:size val="10"/>
            <c:spPr>
              <a:solidFill>
                <a:srgbClr val="339966"/>
              </a:solidFill>
              <a:ln>
                <a:solidFill>
                  <a:srgbClr val="000000"/>
                </a:solidFill>
                <a:prstDash val="solid"/>
              </a:ln>
            </c:spPr>
          </c:marker>
          <c:dPt>
            <c:idx val="1"/>
            <c:spPr>
              <a:ln w="28575">
                <a:noFill/>
              </a:ln>
            </c:spPr>
          </c:dPt>
          <c:dPt>
            <c:idx val="2"/>
            <c:spPr>
              <a:ln w="28575">
                <a:noFill/>
              </a:ln>
            </c:spPr>
          </c:dPt>
          <c:dPt>
            <c:idx val="3"/>
            <c:spPr>
              <a:ln w="28575">
                <a:noFill/>
              </a:ln>
            </c:spPr>
          </c:dPt>
          <c:trendline>
            <c:spPr>
              <a:ln w="25400">
                <a:solidFill>
                  <a:srgbClr val="000000"/>
                </a:solidFill>
                <a:prstDash val="solid"/>
              </a:ln>
            </c:spPr>
            <c:trendlineType val="linear"/>
            <c:forward val="50"/>
            <c:backward val="50"/>
            <c:dispEq val="1"/>
            <c:trendlineLbl>
              <c:layout>
                <c:manualLayout>
                  <c:x val="-0.3199612403100785"/>
                  <c:y val="0.12861280271000608"/>
                </c:manualLayout>
              </c:layout>
              <c:numFmt formatCode="#,##0.00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trendlineLbl>
          </c:trendline>
          <c:xVal>
            <c:numRef>
              <c:f>'Demo newO2-background (2)'!$S$68:$BJ$68</c:f>
              <c:numCache>
                <c:formatCode>0.00</c:formatCode>
                <c:ptCount val="44"/>
                <c:pt idx="0">
                  <c:v>173.351</c:v>
                </c:pt>
                <c:pt idx="1">
                  <c:v>82.927599999999998</c:v>
                </c:pt>
                <c:pt idx="2">
                  <c:v>41.3048</c:v>
                </c:pt>
                <c:pt idx="3">
                  <c:v>18.587399999999999</c:v>
                </c:pt>
              </c:numCache>
            </c:numRef>
          </c:xVal>
          <c:yVal>
            <c:numRef>
              <c:f>'Demo newO2-background (2)'!$S$69:$BJ$69</c:f>
              <c:numCache>
                <c:formatCode>0.00</c:formatCode>
                <c:ptCount val="44"/>
                <c:pt idx="0">
                  <c:v>2.8344</c:v>
                </c:pt>
                <c:pt idx="1">
                  <c:v>-0.45960000000000001</c:v>
                </c:pt>
                <c:pt idx="2">
                  <c:v>-1.1491</c:v>
                </c:pt>
                <c:pt idx="3">
                  <c:v>-1.3789</c:v>
                </c:pt>
              </c:numCache>
            </c:numRef>
          </c:yVal>
        </c:ser>
        <c:ser>
          <c:idx val="1"/>
          <c:order val="1"/>
          <c:tx>
            <c:strRef>
              <c:f>'Demo newO2-background (2)'!$D$78</c:f>
              <c:strCache>
                <c:ptCount val="1"/>
                <c:pt idx="0">
                  <c:v>-2</c:v>
                </c:pt>
              </c:strCache>
            </c:strRef>
          </c:tx>
          <c:spPr>
            <a:ln>
              <a:solidFill>
                <a:srgbClr val="008000"/>
              </a:solidFill>
              <a:prstDash val="dash"/>
            </a:ln>
          </c:spPr>
          <c:marker>
            <c:symbol val="none"/>
          </c:marker>
          <c:xVal>
            <c:numRef>
              <c:f>'Demo newO2-background (2)'!$E$78:$F$78</c:f>
              <c:numCache>
                <c:formatCode>General</c:formatCode>
                <c:ptCount val="2"/>
                <c:pt idx="0">
                  <c:v>250</c:v>
                </c:pt>
                <c:pt idx="1">
                  <c:v>0</c:v>
                </c:pt>
              </c:numCache>
            </c:numRef>
          </c:xVal>
          <c:yVal>
            <c:numRef>
              <c:f>'Demo newO2-background (2)'!$E$79:$F$79</c:f>
              <c:numCache>
                <c:formatCode>General</c:formatCode>
                <c:ptCount val="2"/>
                <c:pt idx="0">
                  <c:v>4.25</c:v>
                </c:pt>
                <c:pt idx="1">
                  <c:v>-2</c:v>
                </c:pt>
              </c:numCache>
            </c:numRef>
          </c:yVal>
        </c:ser>
        <c:axId val="52093312"/>
        <c:axId val="52095232"/>
      </c:scatterChart>
      <c:valAx>
        <c:axId val="52093312"/>
        <c:scaling>
          <c:orientation val="minMax"/>
          <c:max val="2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5295052297567303"/>
              <c:y val="0.91641764291658667"/>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2095232"/>
        <c:crossesAt val="-3"/>
        <c:crossBetween val="midCat"/>
        <c:majorUnit val="50"/>
        <c:minorUnit val="25"/>
      </c:valAx>
      <c:valAx>
        <c:axId val="52095232"/>
        <c:scaling>
          <c:orientation val="minMax"/>
          <c:max val="4"/>
          <c:min val="-3"/>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Background 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slope neg.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2.3644924981392243E-2"/>
              <c:y val="9.7008834261570961E-2"/>
            </c:manualLayout>
          </c:layout>
          <c:spPr>
            <a:noFill/>
            <a:ln w="25400">
              <a:noFill/>
            </a:ln>
          </c:spPr>
        </c:title>
        <c:numFmt formatCode="0" sourceLinked="0"/>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2093312"/>
        <c:crossesAt val="0"/>
        <c:crossBetween val="midCat"/>
        <c:majorUnit val="1"/>
        <c:minorUnit val="0.5"/>
      </c:valAx>
      <c:spPr>
        <a:solidFill>
          <a:srgbClr val="FFFFFF"/>
        </a:solidFill>
        <a:ln w="254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283" footer="0.49212598450000283"/>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4690972719319351"/>
          <c:y val="3.5590870613790002E-2"/>
          <c:w val="0.79514069832180723"/>
          <c:h val="0.78805970149253735"/>
        </c:manualLayout>
      </c:layout>
      <c:scatterChart>
        <c:scatterStyle val="lineMarker"/>
        <c:ser>
          <c:idx val="0"/>
          <c:order val="0"/>
          <c:tx>
            <c:strRef>
              <c:f>'Demo newO2-background (2)'!$Q$76</c:f>
              <c:strCache>
                <c:ptCount val="1"/>
                <c:pt idx="0">
                  <c:v>Residuals, error after BG correction</c:v>
                </c:pt>
              </c:strCache>
            </c:strRef>
          </c:tx>
          <c:spPr>
            <a:ln w="25400">
              <a:noFill/>
              <a:prstDash val="solid"/>
            </a:ln>
          </c:spPr>
          <c:marker>
            <c:symbol val="circle"/>
            <c:size val="10"/>
            <c:spPr>
              <a:solidFill>
                <a:srgbClr val="339966"/>
              </a:solidFill>
              <a:ln>
                <a:solidFill>
                  <a:srgbClr val="000000"/>
                </a:solidFill>
                <a:prstDash val="solid"/>
              </a:ln>
            </c:spPr>
          </c:marker>
          <c:dPt>
            <c:idx val="1"/>
            <c:spPr>
              <a:ln w="28575">
                <a:noFill/>
              </a:ln>
            </c:spPr>
          </c:dPt>
          <c:dPt>
            <c:idx val="2"/>
            <c:spPr>
              <a:ln w="28575">
                <a:noFill/>
              </a:ln>
            </c:spPr>
          </c:dPt>
          <c:dPt>
            <c:idx val="3"/>
            <c:spPr>
              <a:ln w="28575">
                <a:noFill/>
              </a:ln>
            </c:spPr>
          </c:dPt>
          <c:trendline>
            <c:spPr>
              <a:ln w="25400">
                <a:solidFill>
                  <a:srgbClr val="000000"/>
                </a:solidFill>
                <a:prstDash val="solid"/>
              </a:ln>
            </c:spPr>
            <c:trendlineType val="linear"/>
            <c:forward val="50"/>
            <c:backward val="50"/>
          </c:trendline>
          <c:xVal>
            <c:numRef>
              <c:f>'Demo newO2-background (2)'!$S$68:$BJ$68</c:f>
              <c:numCache>
                <c:formatCode>0.00</c:formatCode>
                <c:ptCount val="44"/>
                <c:pt idx="0">
                  <c:v>173.351</c:v>
                </c:pt>
                <c:pt idx="1">
                  <c:v>82.927599999999998</c:v>
                </c:pt>
                <c:pt idx="2">
                  <c:v>41.3048</c:v>
                </c:pt>
                <c:pt idx="3">
                  <c:v>18.587399999999999</c:v>
                </c:pt>
              </c:numCache>
            </c:numRef>
          </c:xVal>
          <c:yVal>
            <c:numRef>
              <c:f>'Demo newO2-background (2)'!$S$76:$BJ$76</c:f>
              <c:numCache>
                <c:formatCode>#,##0.00</c:formatCode>
                <c:ptCount val="44"/>
                <c:pt idx="0">
                  <c:v>0.23537199999999991</c:v>
                </c:pt>
                <c:pt idx="1">
                  <c:v>-0.52677280000000026</c:v>
                </c:pt>
                <c:pt idx="2">
                  <c:v>-5.0834400000000057E-2</c:v>
                </c:pt>
                <c:pt idx="3">
                  <c:v>0.3554527999999999</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yVal>
        </c:ser>
        <c:ser>
          <c:idx val="1"/>
          <c:order val="1"/>
          <c:tx>
            <c:strRef>
              <c:f>'Demo newO2-background (2)'!$Q$78</c:f>
              <c:strCache>
                <c:ptCount val="1"/>
                <c:pt idx="0">
                  <c:v>Error with default values</c:v>
                </c:pt>
              </c:strCache>
            </c:strRef>
          </c:tx>
          <c:spPr>
            <a:ln>
              <a:solidFill>
                <a:schemeClr val="bg1">
                  <a:lumMod val="65000"/>
                </a:schemeClr>
              </a:solidFill>
              <a:prstDash val="sysDot"/>
            </a:ln>
          </c:spPr>
          <c:marker>
            <c:symbol val="none"/>
          </c:marker>
          <c:xVal>
            <c:numRef>
              <c:f>'Demo newO2-background (2)'!$S$68:$BJ$68</c:f>
              <c:numCache>
                <c:formatCode>0.00</c:formatCode>
                <c:ptCount val="44"/>
                <c:pt idx="0">
                  <c:v>173.351</c:v>
                </c:pt>
                <c:pt idx="1">
                  <c:v>82.927599999999998</c:v>
                </c:pt>
                <c:pt idx="2">
                  <c:v>41.3048</c:v>
                </c:pt>
                <c:pt idx="3">
                  <c:v>18.587399999999999</c:v>
                </c:pt>
              </c:numCache>
            </c:numRef>
          </c:xVal>
          <c:yVal>
            <c:numRef>
              <c:f>'Demo newO2-background (2)'!$S$78:$BJ$78</c:f>
              <c:numCache>
                <c:formatCode>#,##0.00</c:formatCode>
                <c:ptCount val="44"/>
                <c:pt idx="0">
                  <c:v>0.50062499999999988</c:v>
                </c:pt>
                <c:pt idx="1">
                  <c:v>-0.53278999999999987</c:v>
                </c:pt>
                <c:pt idx="2">
                  <c:v>-0.1817200000000001</c:v>
                </c:pt>
                <c:pt idx="3">
                  <c:v>0.15641499999999997</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yVal>
        </c:ser>
        <c:axId val="52135808"/>
        <c:axId val="52383744"/>
      </c:scatterChart>
      <c:valAx>
        <c:axId val="52135808"/>
        <c:scaling>
          <c:orientation val="minMax"/>
          <c:max val="2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5295047699875876"/>
              <c:y val="0.91641764291658667"/>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2383744"/>
        <c:crossesAt val="-3"/>
        <c:crossBetween val="midCat"/>
        <c:majorUnit val="50"/>
        <c:minorUnit val="25"/>
      </c:valAx>
      <c:valAx>
        <c:axId val="52383744"/>
        <c:scaling>
          <c:orientation val="minMax"/>
          <c:max val="2"/>
          <c:min val="-2"/>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flux per </a:t>
                </a:r>
                <a:r>
                  <a:rPr lang="de-AT" sz="875" b="0" i="1" u="none" strike="noStrike" baseline="0">
                    <a:solidFill>
                      <a:srgbClr val="000000"/>
                    </a:solidFill>
                    <a:latin typeface="Arial"/>
                    <a:cs typeface="Arial"/>
                  </a:rPr>
                  <a:t>V</a:t>
                </a:r>
                <a:r>
                  <a:rPr lang="de-AT" sz="875" b="0" i="0" u="none" strike="noStrike" baseline="0">
                    <a:solidFill>
                      <a:srgbClr val="000000"/>
                    </a:solidFill>
                    <a:latin typeface="Arial"/>
                    <a:cs typeface="Arial"/>
                  </a:rPr>
                  <a:t>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2.3644993477611741E-2"/>
              <c:y val="0.19541898726073886"/>
            </c:manualLayout>
          </c:layout>
          <c:spPr>
            <a:noFill/>
            <a:ln w="25400">
              <a:noFill/>
            </a:ln>
          </c:spPr>
        </c:title>
        <c:numFmt formatCode="0" sourceLinked="0"/>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2135808"/>
        <c:crossesAt val="0"/>
        <c:crossBetween val="midCat"/>
        <c:majorUnit val="1"/>
        <c:minorUnit val="0.5"/>
      </c:valAx>
      <c:spPr>
        <a:solidFill>
          <a:srgbClr val="FFFFFF"/>
        </a:solidFill>
        <a:ln w="254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294" footer="0.49212598450000294"/>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8309884339079627"/>
          <c:y val="4.7477813598000497E-2"/>
          <c:w val="0.77183204752427814"/>
          <c:h val="0.78338392436700444"/>
        </c:manualLayout>
      </c:layout>
      <c:scatterChart>
        <c:scatterStyle val="lineMarker"/>
        <c:ser>
          <c:idx val="0"/>
          <c:order val="0"/>
          <c:tx>
            <c:strRef>
              <c:f>'Example_O2-background'!$J$2</c:f>
              <c:strCache>
                <c:ptCount val="1"/>
                <c:pt idx="0">
                  <c:v>MiPNet14.06_2014-07-24_P4-02_Instr-background.DLD</c:v>
                </c:pt>
              </c:strCache>
            </c:strRef>
          </c:tx>
          <c:spPr>
            <a:ln w="28575">
              <a:noFill/>
            </a:ln>
          </c:spPr>
          <c:marker>
            <c:symbol val="circle"/>
            <c:size val="10"/>
            <c:spPr>
              <a:solidFill>
                <a:srgbClr val="FF0000"/>
              </a:solidFill>
              <a:ln>
                <a:solidFill>
                  <a:srgbClr val="000000"/>
                </a:solidFill>
                <a:prstDash val="solid"/>
              </a:ln>
            </c:spPr>
          </c:marker>
          <c:dLbls>
            <c:delete val="1"/>
          </c:dLbls>
          <c:trendline>
            <c:spPr>
              <a:ln w="25400">
                <a:solidFill>
                  <a:srgbClr val="000000"/>
                </a:solidFill>
                <a:prstDash val="solid"/>
              </a:ln>
            </c:spPr>
            <c:trendlineType val="linear"/>
            <c:forward val="50"/>
            <c:backward val="50"/>
            <c:dispEq val="1"/>
            <c:trendlineLbl>
              <c:layout>
                <c:manualLayout>
                  <c:x val="-0.34068887006248388"/>
                  <c:y val="0.17120382064387782"/>
                </c:manualLayout>
              </c:layout>
              <c:numFmt formatCode="#,##0.00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trendlineLbl>
          </c:trendline>
          <c:xVal>
            <c:numRef>
              <c:f>'Example_O2-background'!$M$8:$BD$8</c:f>
              <c:numCache>
                <c:formatCode>0.00</c:formatCode>
                <c:ptCount val="44"/>
                <c:pt idx="0">
                  <c:v>175.21549999999999</c:v>
                </c:pt>
                <c:pt idx="1">
                  <c:v>86.745099999999994</c:v>
                </c:pt>
                <c:pt idx="2">
                  <c:v>43.459699999999998</c:v>
                </c:pt>
                <c:pt idx="3">
                  <c:v>20.703099999999999</c:v>
                </c:pt>
              </c:numCache>
            </c:numRef>
          </c:xVal>
          <c:yVal>
            <c:numRef>
              <c:f>'Example_O2-background'!$M$9:$BD$9</c:f>
              <c:numCache>
                <c:formatCode>0.00</c:formatCode>
                <c:ptCount val="44"/>
                <c:pt idx="0">
                  <c:v>2.6886000000000001</c:v>
                </c:pt>
                <c:pt idx="1">
                  <c:v>2.01E-2</c:v>
                </c:pt>
                <c:pt idx="2">
                  <c:v>-0.84950000000000003</c:v>
                </c:pt>
                <c:pt idx="3">
                  <c:v>-0.94410000000000005</c:v>
                </c:pt>
              </c:numCache>
            </c:numRef>
          </c:yVal>
        </c:ser>
        <c:ser>
          <c:idx val="1"/>
          <c:order val="1"/>
          <c:tx>
            <c:strRef>
              <c:f>'Example_O2-background'!$A$18</c:f>
              <c:strCache>
                <c:ptCount val="1"/>
                <c:pt idx="0">
                  <c:v>Default</c:v>
                </c:pt>
              </c:strCache>
            </c:strRef>
          </c:tx>
          <c:spPr>
            <a:ln w="28575">
              <a:solidFill>
                <a:srgbClr val="FF0000"/>
              </a:solidFill>
              <a:prstDash val="dash"/>
            </a:ln>
          </c:spPr>
          <c:marker>
            <c:symbol val="none"/>
          </c:marker>
          <c:dLbls>
            <c:delete val="1"/>
          </c:dLbls>
          <c:xVal>
            <c:numRef>
              <c:f>'Example_O2-background'!$D$18:$E$18</c:f>
              <c:numCache>
                <c:formatCode>General</c:formatCode>
                <c:ptCount val="2"/>
                <c:pt idx="0">
                  <c:v>250</c:v>
                </c:pt>
                <c:pt idx="1">
                  <c:v>0</c:v>
                </c:pt>
              </c:numCache>
            </c:numRef>
          </c:xVal>
          <c:yVal>
            <c:numRef>
              <c:f>'Example_O2-background'!$D$19:$E$19</c:f>
              <c:numCache>
                <c:formatCode>General</c:formatCode>
                <c:ptCount val="2"/>
                <c:pt idx="0">
                  <c:v>4.25</c:v>
                </c:pt>
                <c:pt idx="1">
                  <c:v>-2</c:v>
                </c:pt>
              </c:numCache>
            </c:numRef>
          </c:yVal>
        </c:ser>
        <c:dLbls>
          <c:showVal val="1"/>
          <c:showCatName val="1"/>
          <c:separator>
</c:separator>
        </c:dLbls>
        <c:axId val="52570752"/>
        <c:axId val="52572928"/>
      </c:scatterChart>
      <c:valAx>
        <c:axId val="52570752"/>
        <c:scaling>
          <c:orientation val="minMax"/>
          <c:max val="2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612175343753673"/>
              <c:y val="0.92087148680883002"/>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2572928"/>
        <c:crossesAt val="-3"/>
        <c:crossBetween val="midCat"/>
        <c:majorUnit val="50"/>
        <c:minorUnit val="25"/>
      </c:valAx>
      <c:valAx>
        <c:axId val="52572928"/>
        <c:scaling>
          <c:orientation val="minMax"/>
          <c:max val="4"/>
          <c:min val="-3"/>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Background 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slope neg.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4.7887491675480884E-2"/>
              <c:y val="9.1180623698633445E-2"/>
            </c:manualLayout>
          </c:layout>
          <c:spPr>
            <a:noFill/>
            <a:ln w="25400">
              <a:noFill/>
            </a:ln>
          </c:spPr>
        </c:title>
        <c:numFmt formatCode="0" sourceLinked="0"/>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2570752"/>
        <c:crossesAt val="0"/>
        <c:crossBetween val="midCat"/>
        <c:majorUnit val="1"/>
        <c:minorUnit val="0.5"/>
      </c:valAx>
      <c:spPr>
        <a:solidFill>
          <a:srgbClr val="FFFFFF"/>
        </a:solidFill>
        <a:ln w="254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95" footer="0.4921259845000019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4690972719319292"/>
          <c:y val="3.5590870613790002E-2"/>
          <c:w val="0.79514069832180501"/>
          <c:h val="0.78805970149253735"/>
        </c:manualLayout>
      </c:layout>
      <c:scatterChart>
        <c:scatterStyle val="lineMarker"/>
        <c:ser>
          <c:idx val="0"/>
          <c:order val="0"/>
          <c:tx>
            <c:strRef>
              <c:f>'Example_O2-background'!$J$22</c:f>
              <c:strCache>
                <c:ptCount val="1"/>
                <c:pt idx="0">
                  <c:v>MiPNet14.06_2014-07-24_P4-02_Instr-background.DLD</c:v>
                </c:pt>
              </c:strCache>
            </c:strRef>
          </c:tx>
          <c:spPr>
            <a:ln w="25400">
              <a:noFill/>
              <a:prstDash val="solid"/>
            </a:ln>
          </c:spPr>
          <c:marker>
            <c:symbol val="circle"/>
            <c:size val="10"/>
            <c:spPr>
              <a:solidFill>
                <a:srgbClr val="339966"/>
              </a:solidFill>
              <a:ln>
                <a:solidFill>
                  <a:srgbClr val="000000"/>
                </a:solidFill>
                <a:prstDash val="solid"/>
              </a:ln>
            </c:spPr>
          </c:marker>
          <c:dPt>
            <c:idx val="1"/>
            <c:spPr>
              <a:ln w="28575">
                <a:noFill/>
              </a:ln>
            </c:spPr>
          </c:dPt>
          <c:dPt>
            <c:idx val="2"/>
            <c:spPr>
              <a:ln w="28575">
                <a:noFill/>
              </a:ln>
            </c:spPr>
          </c:dPt>
          <c:dPt>
            <c:idx val="3"/>
            <c:spPr>
              <a:ln w="28575">
                <a:noFill/>
              </a:ln>
            </c:spPr>
          </c:dPt>
          <c:trendline>
            <c:spPr>
              <a:ln w="25400">
                <a:solidFill>
                  <a:srgbClr val="000000"/>
                </a:solidFill>
                <a:prstDash val="solid"/>
              </a:ln>
            </c:spPr>
            <c:trendlineType val="linear"/>
            <c:forward val="50"/>
            <c:backward val="50"/>
            <c:dispEq val="1"/>
            <c:trendlineLbl>
              <c:layout>
                <c:manualLayout>
                  <c:x val="-0.31996124031007761"/>
                  <c:y val="0.12861280271000608"/>
                </c:manualLayout>
              </c:layout>
              <c:numFmt formatCode="#,##0.00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trendlineLbl>
          </c:trendline>
          <c:xVal>
            <c:numRef>
              <c:f>'Example_O2-background'!$M$28:$BD$28</c:f>
              <c:numCache>
                <c:formatCode>0.00</c:formatCode>
                <c:ptCount val="44"/>
                <c:pt idx="0">
                  <c:v>175.15799999999999</c:v>
                </c:pt>
                <c:pt idx="1">
                  <c:v>94.053700000000006</c:v>
                </c:pt>
                <c:pt idx="2">
                  <c:v>54.386499999999998</c:v>
                </c:pt>
                <c:pt idx="3">
                  <c:v>34.088999999999999</c:v>
                </c:pt>
              </c:numCache>
            </c:numRef>
          </c:xVal>
          <c:yVal>
            <c:numRef>
              <c:f>'Example_O2-background'!$M$29:$BD$29</c:f>
              <c:numCache>
                <c:formatCode>0.00</c:formatCode>
                <c:ptCount val="44"/>
                <c:pt idx="0">
                  <c:v>2.754</c:v>
                </c:pt>
                <c:pt idx="1">
                  <c:v>0.42749999999999999</c:v>
                </c:pt>
                <c:pt idx="2">
                  <c:v>-0.57850000000000001</c:v>
                </c:pt>
                <c:pt idx="3">
                  <c:v>-0.80669999999999997</c:v>
                </c:pt>
              </c:numCache>
            </c:numRef>
          </c:yVal>
        </c:ser>
        <c:ser>
          <c:idx val="1"/>
          <c:order val="1"/>
          <c:tx>
            <c:strRef>
              <c:f>'Example_O2-background'!$C$38</c:f>
              <c:strCache>
                <c:ptCount val="1"/>
                <c:pt idx="0">
                  <c:v>-2</c:v>
                </c:pt>
              </c:strCache>
            </c:strRef>
          </c:tx>
          <c:spPr>
            <a:ln>
              <a:solidFill>
                <a:srgbClr val="008000"/>
              </a:solidFill>
              <a:prstDash val="dash"/>
            </a:ln>
          </c:spPr>
          <c:marker>
            <c:symbol val="none"/>
          </c:marker>
          <c:xVal>
            <c:numRef>
              <c:f>'Example_O2-background'!$D$38:$E$38</c:f>
              <c:numCache>
                <c:formatCode>General</c:formatCode>
                <c:ptCount val="2"/>
                <c:pt idx="0">
                  <c:v>250</c:v>
                </c:pt>
                <c:pt idx="1">
                  <c:v>0</c:v>
                </c:pt>
              </c:numCache>
            </c:numRef>
          </c:xVal>
          <c:yVal>
            <c:numRef>
              <c:f>'Example_O2-background'!$D$39:$E$39</c:f>
              <c:numCache>
                <c:formatCode>General</c:formatCode>
                <c:ptCount val="2"/>
                <c:pt idx="0">
                  <c:v>4.25</c:v>
                </c:pt>
                <c:pt idx="1">
                  <c:v>-2</c:v>
                </c:pt>
              </c:numCache>
            </c:numRef>
          </c:yVal>
        </c:ser>
        <c:axId val="52624768"/>
        <c:axId val="52717056"/>
      </c:scatterChart>
      <c:valAx>
        <c:axId val="52624768"/>
        <c:scaling>
          <c:orientation val="minMax"/>
          <c:max val="2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5295052297567292"/>
              <c:y val="0.91641764291658667"/>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2717056"/>
        <c:crossesAt val="-3"/>
        <c:crossBetween val="midCat"/>
        <c:majorUnit val="50"/>
        <c:minorUnit val="25"/>
      </c:valAx>
      <c:valAx>
        <c:axId val="52717056"/>
        <c:scaling>
          <c:orientation val="minMax"/>
          <c:max val="4"/>
          <c:min val="-3"/>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Background 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slope neg.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2.3644924981392243E-2"/>
              <c:y val="9.7008834261570961E-2"/>
            </c:manualLayout>
          </c:layout>
          <c:spPr>
            <a:noFill/>
            <a:ln w="25400">
              <a:noFill/>
            </a:ln>
          </c:spPr>
        </c:title>
        <c:numFmt formatCode="0" sourceLinked="0"/>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2624768"/>
        <c:crossesAt val="0"/>
        <c:crossBetween val="midCat"/>
        <c:majorUnit val="1"/>
        <c:minorUnit val="0.5"/>
      </c:valAx>
      <c:spPr>
        <a:solidFill>
          <a:srgbClr val="FFFFFF"/>
        </a:solidFill>
        <a:ln w="254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95" footer="0.49212598450000195"/>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8309884339079638"/>
          <c:y val="4.7477813598000497E-2"/>
          <c:w val="0.77183204752427836"/>
          <c:h val="0.78338392436700421"/>
        </c:manualLayout>
      </c:layout>
      <c:scatterChart>
        <c:scatterStyle val="lineMarker"/>
        <c:ser>
          <c:idx val="0"/>
          <c:order val="0"/>
          <c:tx>
            <c:strRef>
              <c:f>'Example_O2-background'!$K$16</c:f>
              <c:strCache>
                <c:ptCount val="1"/>
                <c:pt idx="0">
                  <c:v>Residuals, error after BG correction</c:v>
                </c:pt>
              </c:strCache>
            </c:strRef>
          </c:tx>
          <c:spPr>
            <a:ln w="28575">
              <a:noFill/>
            </a:ln>
          </c:spPr>
          <c:marker>
            <c:symbol val="circle"/>
            <c:size val="10"/>
            <c:spPr>
              <a:solidFill>
                <a:srgbClr val="FF0000"/>
              </a:solidFill>
              <a:ln>
                <a:solidFill>
                  <a:srgbClr val="000000"/>
                </a:solidFill>
                <a:prstDash val="solid"/>
              </a:ln>
            </c:spPr>
          </c:marker>
          <c:dLbls>
            <c:delete val="1"/>
          </c:dLbls>
          <c:trendline>
            <c:spPr>
              <a:ln w="25400">
                <a:solidFill>
                  <a:srgbClr val="000000"/>
                </a:solidFill>
                <a:prstDash val="solid"/>
              </a:ln>
            </c:spPr>
            <c:trendlineType val="linear"/>
            <c:forward val="50"/>
            <c:backward val="50"/>
          </c:trendline>
          <c:xVal>
            <c:numRef>
              <c:f>'Example_O2-background'!$M$8:$BD$8</c:f>
              <c:numCache>
                <c:formatCode>0.00</c:formatCode>
                <c:ptCount val="44"/>
                <c:pt idx="0">
                  <c:v>175.21549999999999</c:v>
                </c:pt>
                <c:pt idx="1">
                  <c:v>86.745099999999994</c:v>
                </c:pt>
                <c:pt idx="2">
                  <c:v>43.459699999999998</c:v>
                </c:pt>
                <c:pt idx="3">
                  <c:v>20.703099999999999</c:v>
                </c:pt>
              </c:numCache>
            </c:numRef>
          </c:xVal>
          <c:yVal>
            <c:numRef>
              <c:f>'Example_O2-background'!$M$16:$BD$16</c:f>
              <c:numCache>
                <c:formatCode>#,##0.00</c:formatCode>
                <c:ptCount val="44"/>
                <c:pt idx="0">
                  <c:v>0.16392024999999988</c:v>
                </c:pt>
                <c:pt idx="1">
                  <c:v>-0.33705494999999996</c:v>
                </c:pt>
                <c:pt idx="2">
                  <c:v>-0.14616265000000006</c:v>
                </c:pt>
                <c:pt idx="3">
                  <c:v>0.31677404999999992</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yVal>
        </c:ser>
        <c:ser>
          <c:idx val="1"/>
          <c:order val="1"/>
          <c:tx>
            <c:strRef>
              <c:f>'Example_O2-background'!$K$38</c:f>
              <c:strCache>
                <c:ptCount val="1"/>
                <c:pt idx="0">
                  <c:v>Error with default values</c:v>
                </c:pt>
              </c:strCache>
            </c:strRef>
          </c:tx>
          <c:spPr>
            <a:ln w="28575">
              <a:solidFill>
                <a:schemeClr val="bg1">
                  <a:lumMod val="65000"/>
                </a:schemeClr>
              </a:solidFill>
              <a:prstDash val="sysDot"/>
            </a:ln>
          </c:spPr>
          <c:marker>
            <c:symbol val="none"/>
          </c:marker>
          <c:dLbls>
            <c:delete val="1"/>
          </c:dLbls>
          <c:xVal>
            <c:numRef>
              <c:f>'Example_O2-background'!$M$8:$BD$8</c:f>
              <c:numCache>
                <c:formatCode>0.00</c:formatCode>
                <c:ptCount val="44"/>
                <c:pt idx="0">
                  <c:v>175.21549999999999</c:v>
                </c:pt>
                <c:pt idx="1">
                  <c:v>86.745099999999994</c:v>
                </c:pt>
                <c:pt idx="2">
                  <c:v>43.459699999999998</c:v>
                </c:pt>
                <c:pt idx="3">
                  <c:v>20.703099999999999</c:v>
                </c:pt>
              </c:numCache>
            </c:numRef>
          </c:xVal>
          <c:yVal>
            <c:numRef>
              <c:f>'Example_O2-background'!$M$18:$BD$18</c:f>
              <c:numCache>
                <c:formatCode>#,##0.00</c:formatCode>
                <c:ptCount val="44"/>
                <c:pt idx="0">
                  <c:v>0.30821249999999978</c:v>
                </c:pt>
                <c:pt idx="1">
                  <c:v>-0.14852749999999992</c:v>
                </c:pt>
                <c:pt idx="2">
                  <c:v>6.4007499999999884E-2</c:v>
                </c:pt>
                <c:pt idx="3">
                  <c:v>0.53832249999999993</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yVal>
        </c:ser>
        <c:dLbls>
          <c:showVal val="1"/>
          <c:showCatName val="1"/>
          <c:separator>
</c:separator>
        </c:dLbls>
        <c:axId val="52764672"/>
        <c:axId val="52766592"/>
      </c:scatterChart>
      <c:valAx>
        <c:axId val="52764672"/>
        <c:scaling>
          <c:orientation val="minMax"/>
          <c:max val="2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6121740770427663"/>
              <c:y val="0.92087148680883002"/>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2766592"/>
        <c:crossesAt val="-3"/>
        <c:crossBetween val="midCat"/>
        <c:majorUnit val="50"/>
        <c:minorUnit val="25"/>
      </c:valAx>
      <c:valAx>
        <c:axId val="52766592"/>
        <c:scaling>
          <c:orientation val="minMax"/>
          <c:max val="2"/>
          <c:min val="-2"/>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flux per </a:t>
                </a:r>
                <a:r>
                  <a:rPr lang="de-AT" sz="875" b="0" i="1" u="none" strike="noStrike" baseline="0">
                    <a:solidFill>
                      <a:srgbClr val="000000"/>
                    </a:solidFill>
                    <a:latin typeface="Arial"/>
                    <a:cs typeface="Arial"/>
                  </a:rPr>
                  <a:t>V</a:t>
                </a:r>
                <a:r>
                  <a:rPr lang="de-AT" sz="875" b="0" i="0" u="none" strike="noStrike" baseline="0">
                    <a:solidFill>
                      <a:srgbClr val="000000"/>
                    </a:solidFill>
                    <a:latin typeface="Arial"/>
                    <a:cs typeface="Arial"/>
                  </a:rPr>
                  <a:t>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4.7887532022569061E-2"/>
              <c:y val="0.23063574499996017"/>
            </c:manualLayout>
          </c:layout>
          <c:spPr>
            <a:noFill/>
            <a:ln w="25400">
              <a:noFill/>
            </a:ln>
          </c:spPr>
        </c:title>
        <c:numFmt formatCode="0" sourceLinked="0"/>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2764672"/>
        <c:crossesAt val="0"/>
        <c:crossBetween val="midCat"/>
        <c:majorUnit val="1"/>
        <c:minorUnit val="0.5"/>
      </c:valAx>
      <c:spPr>
        <a:solidFill>
          <a:srgbClr val="FFFFFF"/>
        </a:solidFill>
        <a:ln w="254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206" footer="0.49212598450000206"/>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4690972719319326"/>
          <c:y val="3.5590870613790002E-2"/>
          <c:w val="0.79514069832180623"/>
          <c:h val="0.78805970149253735"/>
        </c:manualLayout>
      </c:layout>
      <c:scatterChart>
        <c:scatterStyle val="lineMarker"/>
        <c:ser>
          <c:idx val="0"/>
          <c:order val="0"/>
          <c:tx>
            <c:strRef>
              <c:f>'Template_O2-background'!$J$22</c:f>
              <c:strCache>
                <c:ptCount val="1"/>
                <c:pt idx="0">
                  <c:v>Right</c:v>
                </c:pt>
              </c:strCache>
            </c:strRef>
          </c:tx>
          <c:spPr>
            <a:ln w="25400">
              <a:noFill/>
              <a:prstDash val="solid"/>
            </a:ln>
          </c:spPr>
          <c:marker>
            <c:symbol val="circle"/>
            <c:size val="10"/>
            <c:spPr>
              <a:solidFill>
                <a:srgbClr val="339966"/>
              </a:solidFill>
              <a:ln>
                <a:solidFill>
                  <a:srgbClr val="000000"/>
                </a:solidFill>
                <a:prstDash val="solid"/>
              </a:ln>
            </c:spPr>
          </c:marker>
          <c:dPt>
            <c:idx val="1"/>
            <c:spPr>
              <a:ln w="28575">
                <a:noFill/>
              </a:ln>
            </c:spPr>
          </c:dPt>
          <c:dPt>
            <c:idx val="2"/>
            <c:spPr>
              <a:ln w="28575">
                <a:noFill/>
              </a:ln>
            </c:spPr>
          </c:dPt>
          <c:dPt>
            <c:idx val="3"/>
            <c:spPr>
              <a:ln w="28575">
                <a:noFill/>
              </a:ln>
            </c:spPr>
          </c:dPt>
          <c:trendline>
            <c:spPr>
              <a:ln w="25400">
                <a:solidFill>
                  <a:srgbClr val="000000"/>
                </a:solidFill>
                <a:prstDash val="solid"/>
              </a:ln>
            </c:spPr>
            <c:trendlineType val="linear"/>
            <c:forward val="50"/>
            <c:backward val="50"/>
            <c:dispEq val="1"/>
            <c:trendlineLbl>
              <c:layout>
                <c:manualLayout>
                  <c:x val="-0.31996124031007817"/>
                  <c:y val="0.12861280271000608"/>
                </c:manualLayout>
              </c:layout>
              <c:numFmt formatCode="#,##0.00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trendlineLbl>
          </c:trendline>
          <c:xVal>
            <c:numRef>
              <c:f>'Template_O2-background'!$S$28:$BJ$28</c:f>
              <c:numCache>
                <c:formatCode>0.00</c:formatCode>
                <c:ptCount val="44"/>
              </c:numCache>
            </c:numRef>
          </c:xVal>
          <c:yVal>
            <c:numRef>
              <c:f>'Template_O2-background'!$S$29:$BJ$29</c:f>
              <c:numCache>
                <c:formatCode>0.00</c:formatCode>
                <c:ptCount val="44"/>
              </c:numCache>
            </c:numRef>
          </c:yVal>
        </c:ser>
        <c:ser>
          <c:idx val="1"/>
          <c:order val="1"/>
          <c:tx>
            <c:strRef>
              <c:f>'Template_O2-background'!$D$38</c:f>
              <c:strCache>
                <c:ptCount val="1"/>
                <c:pt idx="0">
                  <c:v>-2</c:v>
                </c:pt>
              </c:strCache>
            </c:strRef>
          </c:tx>
          <c:spPr>
            <a:ln>
              <a:solidFill>
                <a:srgbClr val="008000"/>
              </a:solidFill>
              <a:prstDash val="dash"/>
            </a:ln>
          </c:spPr>
          <c:marker>
            <c:symbol val="none"/>
          </c:marker>
          <c:xVal>
            <c:numRef>
              <c:f>'Template_O2-background'!$E$38:$F$38</c:f>
              <c:numCache>
                <c:formatCode>General</c:formatCode>
                <c:ptCount val="2"/>
                <c:pt idx="0">
                  <c:v>250</c:v>
                </c:pt>
                <c:pt idx="1">
                  <c:v>0</c:v>
                </c:pt>
              </c:numCache>
            </c:numRef>
          </c:xVal>
          <c:yVal>
            <c:numRef>
              <c:f>'Template_O2-background'!$E$39:$F$39</c:f>
              <c:numCache>
                <c:formatCode>General</c:formatCode>
                <c:ptCount val="2"/>
                <c:pt idx="0">
                  <c:v>4.25</c:v>
                </c:pt>
                <c:pt idx="1">
                  <c:v>-2</c:v>
                </c:pt>
              </c:numCache>
            </c:numRef>
          </c:yVal>
        </c:ser>
        <c:axId val="50298880"/>
        <c:axId val="50300800"/>
      </c:scatterChart>
      <c:valAx>
        <c:axId val="50298880"/>
        <c:scaling>
          <c:orientation val="minMax"/>
          <c:max val="2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5295052297567292"/>
              <c:y val="0.91641764291658667"/>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0300800"/>
        <c:crossesAt val="-3"/>
        <c:crossBetween val="midCat"/>
        <c:majorUnit val="50"/>
        <c:minorUnit val="25"/>
      </c:valAx>
      <c:valAx>
        <c:axId val="50300800"/>
        <c:scaling>
          <c:orientation val="minMax"/>
          <c:max val="4"/>
          <c:min val="-3"/>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Background 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slope neg.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2.3644924981392243E-2"/>
              <c:y val="9.7008834261570961E-2"/>
            </c:manualLayout>
          </c:layout>
          <c:spPr>
            <a:noFill/>
            <a:ln w="25400">
              <a:noFill/>
            </a:ln>
          </c:spPr>
        </c:title>
        <c:numFmt formatCode="0" sourceLinked="0"/>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0298880"/>
        <c:crossesAt val="0"/>
        <c:crossBetween val="midCat"/>
        <c:majorUnit val="1"/>
        <c:minorUnit val="0.5"/>
      </c:valAx>
      <c:spPr>
        <a:solidFill>
          <a:srgbClr val="FFFFFF"/>
        </a:solidFill>
        <a:ln w="254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25" footer="0.4921259845000025"/>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4690972719319298"/>
          <c:y val="3.5590870613790002E-2"/>
          <c:w val="0.79514069832180523"/>
          <c:h val="0.78805970149253735"/>
        </c:manualLayout>
      </c:layout>
      <c:scatterChart>
        <c:scatterStyle val="lineMarker"/>
        <c:ser>
          <c:idx val="0"/>
          <c:order val="0"/>
          <c:tx>
            <c:strRef>
              <c:f>'Example_O2-background'!$K$36</c:f>
              <c:strCache>
                <c:ptCount val="1"/>
                <c:pt idx="0">
                  <c:v>Residuals, error after BG correction</c:v>
                </c:pt>
              </c:strCache>
            </c:strRef>
          </c:tx>
          <c:spPr>
            <a:ln w="25400">
              <a:noFill/>
              <a:prstDash val="solid"/>
            </a:ln>
          </c:spPr>
          <c:marker>
            <c:symbol val="circle"/>
            <c:size val="10"/>
            <c:spPr>
              <a:solidFill>
                <a:srgbClr val="339966"/>
              </a:solidFill>
              <a:ln>
                <a:solidFill>
                  <a:srgbClr val="000000"/>
                </a:solidFill>
                <a:prstDash val="solid"/>
              </a:ln>
            </c:spPr>
          </c:marker>
          <c:dPt>
            <c:idx val="1"/>
            <c:spPr>
              <a:ln w="28575">
                <a:noFill/>
              </a:ln>
            </c:spPr>
          </c:dPt>
          <c:dPt>
            <c:idx val="2"/>
            <c:spPr>
              <a:ln w="28575">
                <a:noFill/>
              </a:ln>
            </c:spPr>
          </c:dPt>
          <c:dPt>
            <c:idx val="3"/>
            <c:spPr>
              <a:ln w="28575">
                <a:noFill/>
              </a:ln>
            </c:spPr>
          </c:dPt>
          <c:trendline>
            <c:spPr>
              <a:ln w="25400">
                <a:solidFill>
                  <a:srgbClr val="000000"/>
                </a:solidFill>
                <a:prstDash val="solid"/>
              </a:ln>
            </c:spPr>
            <c:trendlineType val="linear"/>
            <c:forward val="50"/>
            <c:backward val="50"/>
          </c:trendline>
          <c:xVal>
            <c:numRef>
              <c:f>'Example_O2-background'!$M$28:$BD$28</c:f>
              <c:numCache>
                <c:formatCode>0.00</c:formatCode>
                <c:ptCount val="44"/>
                <c:pt idx="0">
                  <c:v>175.15799999999999</c:v>
                </c:pt>
                <c:pt idx="1">
                  <c:v>94.053700000000006</c:v>
                </c:pt>
                <c:pt idx="2">
                  <c:v>54.386499999999998</c:v>
                </c:pt>
                <c:pt idx="3">
                  <c:v>34.088999999999999</c:v>
                </c:pt>
              </c:numCache>
            </c:numRef>
          </c:xVal>
          <c:yVal>
            <c:numRef>
              <c:f>'Example_O2-background'!$M$36:$BD$36</c:f>
              <c:numCache>
                <c:formatCode>#,##0.00</c:formatCode>
                <c:ptCount val="44"/>
                <c:pt idx="0">
                  <c:v>7.4292000000000691E-2</c:v>
                </c:pt>
                <c:pt idx="1">
                  <c:v>-0.14349620000000018</c:v>
                </c:pt>
                <c:pt idx="2">
                  <c:v>-0.11814899999999984</c:v>
                </c:pt>
                <c:pt idx="3">
                  <c:v>0.18138600000000016</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yVal>
        </c:ser>
        <c:ser>
          <c:idx val="1"/>
          <c:order val="1"/>
          <c:tx>
            <c:strRef>
              <c:f>'Example_O2-background'!$K$38</c:f>
              <c:strCache>
                <c:ptCount val="1"/>
                <c:pt idx="0">
                  <c:v>Error with default values</c:v>
                </c:pt>
              </c:strCache>
            </c:strRef>
          </c:tx>
          <c:spPr>
            <a:ln>
              <a:solidFill>
                <a:schemeClr val="bg1">
                  <a:lumMod val="65000"/>
                </a:schemeClr>
              </a:solidFill>
              <a:prstDash val="sysDot"/>
            </a:ln>
          </c:spPr>
          <c:marker>
            <c:symbol val="none"/>
          </c:marker>
          <c:xVal>
            <c:numRef>
              <c:f>'Example_O2-background'!$M$28:$BD$28</c:f>
              <c:numCache>
                <c:formatCode>0.00</c:formatCode>
                <c:ptCount val="44"/>
                <c:pt idx="0">
                  <c:v>175.15799999999999</c:v>
                </c:pt>
                <c:pt idx="1">
                  <c:v>94.053700000000006</c:v>
                </c:pt>
                <c:pt idx="2">
                  <c:v>54.386499999999998</c:v>
                </c:pt>
                <c:pt idx="3">
                  <c:v>34.088999999999999</c:v>
                </c:pt>
              </c:numCache>
            </c:numRef>
          </c:xVal>
          <c:yVal>
            <c:numRef>
              <c:f>'Example_O2-background'!$M$38:$BD$38</c:f>
              <c:numCache>
                <c:formatCode>#,##0.00</c:formatCode>
                <c:ptCount val="44"/>
                <c:pt idx="0">
                  <c:v>0.37505000000000033</c:v>
                </c:pt>
                <c:pt idx="1">
                  <c:v>7.6157499999999656E-2</c:v>
                </c:pt>
                <c:pt idx="2">
                  <c:v>6.183749999999999E-2</c:v>
                </c:pt>
                <c:pt idx="3">
                  <c:v>0.34107500000000002</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yVal>
        </c:ser>
        <c:axId val="52811264"/>
        <c:axId val="52813184"/>
      </c:scatterChart>
      <c:valAx>
        <c:axId val="52811264"/>
        <c:scaling>
          <c:orientation val="minMax"/>
          <c:max val="2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5295047699875853"/>
              <c:y val="0.91641764291658667"/>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2813184"/>
        <c:crossesAt val="-3"/>
        <c:crossBetween val="midCat"/>
        <c:majorUnit val="50"/>
        <c:minorUnit val="25"/>
      </c:valAx>
      <c:valAx>
        <c:axId val="52813184"/>
        <c:scaling>
          <c:orientation val="minMax"/>
          <c:max val="2"/>
          <c:min val="-2"/>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flux per </a:t>
                </a:r>
                <a:r>
                  <a:rPr lang="de-AT" sz="875" b="0" i="1" u="none" strike="noStrike" baseline="0">
                    <a:solidFill>
                      <a:srgbClr val="000000"/>
                    </a:solidFill>
                    <a:latin typeface="Arial"/>
                    <a:cs typeface="Arial"/>
                  </a:rPr>
                  <a:t>V</a:t>
                </a:r>
                <a:r>
                  <a:rPr lang="de-AT" sz="875" b="0" i="0" u="none" strike="noStrike" baseline="0">
                    <a:solidFill>
                      <a:srgbClr val="000000"/>
                    </a:solidFill>
                    <a:latin typeface="Arial"/>
                    <a:cs typeface="Arial"/>
                  </a:rPr>
                  <a:t>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2.3644993477611724E-2"/>
              <c:y val="0.19541898726073881"/>
            </c:manualLayout>
          </c:layout>
          <c:spPr>
            <a:noFill/>
            <a:ln w="25400">
              <a:noFill/>
            </a:ln>
          </c:spPr>
        </c:title>
        <c:numFmt formatCode="0" sourceLinked="0"/>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2811264"/>
        <c:crossesAt val="0"/>
        <c:crossBetween val="midCat"/>
        <c:majorUnit val="1"/>
        <c:minorUnit val="0.5"/>
      </c:valAx>
      <c:spPr>
        <a:solidFill>
          <a:srgbClr val="FFFFFF"/>
        </a:solidFill>
        <a:ln w="254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206" footer="0.49212598450000206"/>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8309884339079638"/>
          <c:y val="4.7477813598000497E-2"/>
          <c:w val="0.77183204752427836"/>
          <c:h val="0.78338392436700421"/>
        </c:manualLayout>
      </c:layout>
      <c:scatterChart>
        <c:scatterStyle val="lineMarker"/>
        <c:ser>
          <c:idx val="0"/>
          <c:order val="0"/>
          <c:tx>
            <c:strRef>
              <c:f>'Example_O2-background high O2'!$J$2</c:f>
              <c:strCache>
                <c:ptCount val="1"/>
                <c:pt idx="0">
                  <c:v>MiPNet10.04_2014-02-20_P4-02_O2-calib_high-O2.DLD</c:v>
                </c:pt>
              </c:strCache>
            </c:strRef>
          </c:tx>
          <c:spPr>
            <a:ln w="28575">
              <a:noFill/>
            </a:ln>
          </c:spPr>
          <c:marker>
            <c:symbol val="circle"/>
            <c:size val="10"/>
            <c:spPr>
              <a:solidFill>
                <a:srgbClr val="FF0000"/>
              </a:solidFill>
              <a:ln>
                <a:solidFill>
                  <a:srgbClr val="000000"/>
                </a:solidFill>
                <a:prstDash val="solid"/>
              </a:ln>
            </c:spPr>
          </c:marker>
          <c:dLbls>
            <c:delete val="1"/>
          </c:dLbls>
          <c:trendline>
            <c:spPr>
              <a:ln w="25400">
                <a:solidFill>
                  <a:srgbClr val="000000"/>
                </a:solidFill>
                <a:prstDash val="solid"/>
              </a:ln>
            </c:spPr>
            <c:trendlineType val="linear"/>
            <c:forward val="50"/>
            <c:backward val="50"/>
            <c:dispEq val="1"/>
            <c:trendlineLbl>
              <c:layout>
                <c:manualLayout>
                  <c:x val="-0.17587560275895736"/>
                  <c:y val="-0.11159930439729514"/>
                </c:manualLayout>
              </c:layout>
              <c:numFmt formatCode="#,##0.00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trendlineLbl>
          </c:trendline>
          <c:xVal>
            <c:numRef>
              <c:f>'Example_O2-background high O2'!$M$8:$BD$8</c:f>
              <c:numCache>
                <c:formatCode>0.00</c:formatCode>
                <c:ptCount val="44"/>
                <c:pt idx="0">
                  <c:v>367.56360000000001</c:v>
                </c:pt>
                <c:pt idx="1">
                  <c:v>311.46140000000003</c:v>
                </c:pt>
                <c:pt idx="2">
                  <c:v>249.98599999999999</c:v>
                </c:pt>
                <c:pt idx="3">
                  <c:v>188.4316</c:v>
                </c:pt>
                <c:pt idx="4">
                  <c:v>129.4358</c:v>
                </c:pt>
              </c:numCache>
            </c:numRef>
          </c:xVal>
          <c:yVal>
            <c:numRef>
              <c:f>'Example_O2-background high O2'!$M$9:$BD$9</c:f>
              <c:numCache>
                <c:formatCode>0.00</c:formatCode>
                <c:ptCount val="44"/>
                <c:pt idx="0">
                  <c:v>7.8655999999999997</c:v>
                </c:pt>
                <c:pt idx="1">
                  <c:v>6.0354999999999999</c:v>
                </c:pt>
                <c:pt idx="2">
                  <c:v>4.093</c:v>
                </c:pt>
                <c:pt idx="3">
                  <c:v>2.1427</c:v>
                </c:pt>
                <c:pt idx="4">
                  <c:v>0.71860000000000002</c:v>
                </c:pt>
              </c:numCache>
            </c:numRef>
          </c:yVal>
        </c:ser>
        <c:ser>
          <c:idx val="1"/>
          <c:order val="1"/>
          <c:tx>
            <c:strRef>
              <c:f>'Example_O2-background high O2'!$C$18</c:f>
              <c:strCache>
                <c:ptCount val="1"/>
                <c:pt idx="0">
                  <c:v>-2</c:v>
                </c:pt>
              </c:strCache>
            </c:strRef>
          </c:tx>
          <c:spPr>
            <a:ln w="28575">
              <a:solidFill>
                <a:srgbClr val="FF0000"/>
              </a:solidFill>
              <a:prstDash val="dash"/>
            </a:ln>
          </c:spPr>
          <c:marker>
            <c:symbol val="none"/>
          </c:marker>
          <c:dLbls>
            <c:delete val="1"/>
          </c:dLbls>
          <c:xVal>
            <c:numRef>
              <c:f>'Example_O2-background high O2'!$D$18:$E$18</c:f>
              <c:numCache>
                <c:formatCode>General</c:formatCode>
                <c:ptCount val="2"/>
                <c:pt idx="0">
                  <c:v>250</c:v>
                </c:pt>
                <c:pt idx="1">
                  <c:v>0</c:v>
                </c:pt>
              </c:numCache>
            </c:numRef>
          </c:xVal>
          <c:yVal>
            <c:numRef>
              <c:f>'Example_O2-background high O2'!$D$19:$E$19</c:f>
              <c:numCache>
                <c:formatCode>General</c:formatCode>
                <c:ptCount val="2"/>
                <c:pt idx="0">
                  <c:v>4.25</c:v>
                </c:pt>
                <c:pt idx="1">
                  <c:v>-2</c:v>
                </c:pt>
              </c:numCache>
            </c:numRef>
          </c:yVal>
        </c:ser>
        <c:dLbls>
          <c:showVal val="1"/>
          <c:showCatName val="1"/>
          <c:separator>
</c:separator>
        </c:dLbls>
        <c:axId val="52951296"/>
        <c:axId val="52957568"/>
      </c:scatterChart>
      <c:valAx>
        <c:axId val="52951296"/>
        <c:scaling>
          <c:orientation val="minMax"/>
          <c:max val="6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612175343753673"/>
              <c:y val="0.92087148680883002"/>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2957568"/>
        <c:crossesAt val="-5"/>
        <c:crossBetween val="midCat"/>
        <c:majorUnit val="100"/>
        <c:minorUnit val="50"/>
      </c:valAx>
      <c:valAx>
        <c:axId val="52957568"/>
        <c:scaling>
          <c:orientation val="minMax"/>
          <c:max val="20"/>
          <c:min val="-5"/>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Background 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slope neg.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4.7887491675480884E-2"/>
              <c:y val="9.1180623698633445E-2"/>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2951296"/>
        <c:crossesAt val="0"/>
        <c:crossBetween val="midCat"/>
        <c:majorUnit val="5"/>
        <c:minorUnit val="2.5"/>
      </c:valAx>
      <c:spPr>
        <a:solidFill>
          <a:srgbClr val="FFFFFF"/>
        </a:solidFill>
        <a:ln w="254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206" footer="0.49212598450000206"/>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4690972719319298"/>
          <c:y val="3.5590870613790002E-2"/>
          <c:w val="0.79514069832180523"/>
          <c:h val="0.78805970149253735"/>
        </c:manualLayout>
      </c:layout>
      <c:scatterChart>
        <c:scatterStyle val="lineMarker"/>
        <c:ser>
          <c:idx val="0"/>
          <c:order val="0"/>
          <c:tx>
            <c:strRef>
              <c:f>'Example_O2-background high O2'!$J$22</c:f>
              <c:strCache>
                <c:ptCount val="1"/>
                <c:pt idx="0">
                  <c:v>MiPNet10.04_2014-02-20_P4-02_O2-calib_high-O2.DLD</c:v>
                </c:pt>
              </c:strCache>
            </c:strRef>
          </c:tx>
          <c:spPr>
            <a:ln w="25400">
              <a:noFill/>
              <a:prstDash val="solid"/>
            </a:ln>
          </c:spPr>
          <c:marker>
            <c:symbol val="circle"/>
            <c:size val="10"/>
            <c:spPr>
              <a:solidFill>
                <a:srgbClr val="339966"/>
              </a:solidFill>
              <a:ln>
                <a:solidFill>
                  <a:srgbClr val="000000"/>
                </a:solidFill>
                <a:prstDash val="solid"/>
              </a:ln>
            </c:spPr>
          </c:marker>
          <c:dPt>
            <c:idx val="1"/>
            <c:spPr>
              <a:ln w="28575">
                <a:noFill/>
              </a:ln>
            </c:spPr>
          </c:dPt>
          <c:dPt>
            <c:idx val="2"/>
            <c:spPr>
              <a:ln w="28575">
                <a:noFill/>
              </a:ln>
            </c:spPr>
          </c:dPt>
          <c:dPt>
            <c:idx val="3"/>
            <c:spPr>
              <a:ln w="28575">
                <a:noFill/>
              </a:ln>
            </c:spPr>
          </c:dPt>
          <c:trendline>
            <c:spPr>
              <a:ln w="25400">
                <a:solidFill>
                  <a:srgbClr val="000000"/>
                </a:solidFill>
                <a:prstDash val="solid"/>
              </a:ln>
            </c:spPr>
            <c:trendlineType val="linear"/>
            <c:forward val="50"/>
            <c:backward val="50"/>
            <c:dispEq val="1"/>
            <c:trendlineLbl>
              <c:layout>
                <c:manualLayout>
                  <c:x val="-0.15504653067699439"/>
                  <c:y val="-3.8053454814748325E-2"/>
                </c:manualLayout>
              </c:layout>
              <c:numFmt formatCode="#,##0.00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trendlineLbl>
          </c:trendline>
          <c:xVal>
            <c:numRef>
              <c:f>'Example_O2-background high O2'!$M$28:$BD$28</c:f>
              <c:numCache>
                <c:formatCode>0.00</c:formatCode>
                <c:ptCount val="44"/>
                <c:pt idx="0">
                  <c:v>355.7638</c:v>
                </c:pt>
                <c:pt idx="1">
                  <c:v>295.37110000000001</c:v>
                </c:pt>
                <c:pt idx="2">
                  <c:v>234.1515</c:v>
                </c:pt>
                <c:pt idx="3">
                  <c:v>171.4616</c:v>
                </c:pt>
                <c:pt idx="4">
                  <c:v>111.90130000000001</c:v>
                </c:pt>
              </c:numCache>
            </c:numRef>
          </c:xVal>
          <c:yVal>
            <c:numRef>
              <c:f>'Example_O2-background high O2'!$M$29:$BD$29</c:f>
              <c:numCache>
                <c:formatCode>0.00</c:formatCode>
                <c:ptCount val="44"/>
                <c:pt idx="0">
                  <c:v>8.1516000000000002</c:v>
                </c:pt>
                <c:pt idx="1">
                  <c:v>5.7088999999999999</c:v>
                </c:pt>
                <c:pt idx="2">
                  <c:v>3.3220999999999998</c:v>
                </c:pt>
                <c:pt idx="3">
                  <c:v>1.7174</c:v>
                </c:pt>
                <c:pt idx="4">
                  <c:v>-0.1928</c:v>
                </c:pt>
              </c:numCache>
            </c:numRef>
          </c:yVal>
        </c:ser>
        <c:ser>
          <c:idx val="1"/>
          <c:order val="1"/>
          <c:tx>
            <c:strRef>
              <c:f>'Example_O2-background high O2'!$C$38</c:f>
              <c:strCache>
                <c:ptCount val="1"/>
                <c:pt idx="0">
                  <c:v>-2</c:v>
                </c:pt>
              </c:strCache>
            </c:strRef>
          </c:tx>
          <c:spPr>
            <a:ln>
              <a:solidFill>
                <a:srgbClr val="008000"/>
              </a:solidFill>
              <a:prstDash val="dash"/>
            </a:ln>
          </c:spPr>
          <c:marker>
            <c:symbol val="none"/>
          </c:marker>
          <c:xVal>
            <c:numRef>
              <c:f>'Example_O2-background high O2'!$D$38:$E$38</c:f>
              <c:numCache>
                <c:formatCode>General</c:formatCode>
                <c:ptCount val="2"/>
                <c:pt idx="0">
                  <c:v>250</c:v>
                </c:pt>
                <c:pt idx="1">
                  <c:v>0</c:v>
                </c:pt>
              </c:numCache>
            </c:numRef>
          </c:xVal>
          <c:yVal>
            <c:numRef>
              <c:f>'Example_O2-background high O2'!$D$39:$E$39</c:f>
              <c:numCache>
                <c:formatCode>General</c:formatCode>
                <c:ptCount val="2"/>
                <c:pt idx="0">
                  <c:v>4.25</c:v>
                </c:pt>
                <c:pt idx="1">
                  <c:v>-2</c:v>
                </c:pt>
              </c:numCache>
            </c:numRef>
          </c:yVal>
        </c:ser>
        <c:axId val="52993024"/>
        <c:axId val="53011584"/>
      </c:scatterChart>
      <c:valAx>
        <c:axId val="52993024"/>
        <c:scaling>
          <c:orientation val="minMax"/>
          <c:max val="6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5295052297567292"/>
              <c:y val="0.91641764291658667"/>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3011584"/>
        <c:crossesAt val="-5"/>
        <c:crossBetween val="midCat"/>
        <c:majorUnit val="100"/>
        <c:minorUnit val="50"/>
      </c:valAx>
      <c:valAx>
        <c:axId val="53011584"/>
        <c:scaling>
          <c:orientation val="minMax"/>
          <c:max val="20"/>
          <c:min val="-5"/>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Background 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slope neg.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2.3644924981392243E-2"/>
              <c:y val="9.7008834261570961E-2"/>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2993024"/>
        <c:crossesAt val="0"/>
        <c:crossBetween val="midCat"/>
        <c:majorUnit val="5"/>
        <c:minorUnit val="2.5"/>
      </c:valAx>
      <c:spPr>
        <a:solidFill>
          <a:srgbClr val="FFFFFF"/>
        </a:solidFill>
        <a:ln w="254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206" footer="0.49212598450000206"/>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8309884339079646"/>
          <c:y val="4.7477813598000497E-2"/>
          <c:w val="0.77183204752427881"/>
          <c:h val="0.78338392436700399"/>
        </c:manualLayout>
      </c:layout>
      <c:scatterChart>
        <c:scatterStyle val="lineMarker"/>
        <c:ser>
          <c:idx val="0"/>
          <c:order val="0"/>
          <c:tx>
            <c:strRef>
              <c:f>'Example_O2-background high O2'!$K$16</c:f>
              <c:strCache>
                <c:ptCount val="1"/>
                <c:pt idx="0">
                  <c:v>Residuals, error after BG correction</c:v>
                </c:pt>
              </c:strCache>
            </c:strRef>
          </c:tx>
          <c:spPr>
            <a:ln w="28575">
              <a:noFill/>
            </a:ln>
          </c:spPr>
          <c:marker>
            <c:symbol val="circle"/>
            <c:size val="10"/>
            <c:spPr>
              <a:solidFill>
                <a:srgbClr val="FF0000"/>
              </a:solidFill>
              <a:ln>
                <a:solidFill>
                  <a:srgbClr val="000000"/>
                </a:solidFill>
                <a:prstDash val="solid"/>
              </a:ln>
            </c:spPr>
          </c:marker>
          <c:dLbls>
            <c:delete val="1"/>
          </c:dLbls>
          <c:trendline>
            <c:spPr>
              <a:ln w="25400">
                <a:solidFill>
                  <a:srgbClr val="000000"/>
                </a:solidFill>
                <a:prstDash val="solid"/>
              </a:ln>
            </c:spPr>
            <c:trendlineType val="linear"/>
            <c:forward val="50"/>
            <c:backward val="50"/>
          </c:trendline>
          <c:xVal>
            <c:numRef>
              <c:f>'Example_O2-background high O2'!$M$8:$BD$8</c:f>
              <c:numCache>
                <c:formatCode>0.00</c:formatCode>
                <c:ptCount val="44"/>
                <c:pt idx="0">
                  <c:v>367.56360000000001</c:v>
                </c:pt>
                <c:pt idx="1">
                  <c:v>311.46140000000003</c:v>
                </c:pt>
                <c:pt idx="2">
                  <c:v>249.98599999999999</c:v>
                </c:pt>
                <c:pt idx="3">
                  <c:v>188.4316</c:v>
                </c:pt>
                <c:pt idx="4">
                  <c:v>129.4358</c:v>
                </c:pt>
              </c:numCache>
            </c:numRef>
          </c:xVal>
          <c:yVal>
            <c:numRef>
              <c:f>'Example_O2-background high O2'!$M$16:$BD$16</c:f>
              <c:numCache>
                <c:formatCode>#,##0.00</c:formatCode>
                <c:ptCount val="44"/>
                <c:pt idx="0">
                  <c:v>0.12442291999999888</c:v>
                </c:pt>
                <c:pt idx="1">
                  <c:v>-5.7804200000006745E-3</c:v>
                </c:pt>
                <c:pt idx="2">
                  <c:v>-8.557579999999998E-2</c:v>
                </c:pt>
                <c:pt idx="3">
                  <c:v>-0.17077748000000037</c:v>
                </c:pt>
                <c:pt idx="4">
                  <c:v>0.19269525999999992</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yVal>
        </c:ser>
        <c:ser>
          <c:idx val="1"/>
          <c:order val="1"/>
          <c:tx>
            <c:strRef>
              <c:f>'Example_O2-background high O2'!$K$38</c:f>
              <c:strCache>
                <c:ptCount val="1"/>
                <c:pt idx="0">
                  <c:v>Error with default values</c:v>
                </c:pt>
              </c:strCache>
            </c:strRef>
          </c:tx>
          <c:spPr>
            <a:ln w="28575">
              <a:solidFill>
                <a:schemeClr val="bg1">
                  <a:lumMod val="65000"/>
                </a:schemeClr>
              </a:solidFill>
              <a:prstDash val="sysDot"/>
            </a:ln>
          </c:spPr>
          <c:marker>
            <c:symbol val="none"/>
          </c:marker>
          <c:dLbls>
            <c:delete val="1"/>
          </c:dLbls>
          <c:xVal>
            <c:numRef>
              <c:f>'Example_O2-background high O2'!$M$8:$BD$8</c:f>
              <c:numCache>
                <c:formatCode>0.00</c:formatCode>
                <c:ptCount val="44"/>
                <c:pt idx="0">
                  <c:v>367.56360000000001</c:v>
                </c:pt>
                <c:pt idx="1">
                  <c:v>311.46140000000003</c:v>
                </c:pt>
                <c:pt idx="2">
                  <c:v>249.98599999999999</c:v>
                </c:pt>
                <c:pt idx="3">
                  <c:v>188.4316</c:v>
                </c:pt>
                <c:pt idx="4">
                  <c:v>129.4358</c:v>
                </c:pt>
              </c:numCache>
            </c:numRef>
          </c:xVal>
          <c:yVal>
            <c:numRef>
              <c:f>'Example_O2-background high O2'!$M$18:$BD$18</c:f>
              <c:numCache>
                <c:formatCode>#,##0.00</c:formatCode>
                <c:ptCount val="44"/>
                <c:pt idx="0">
                  <c:v>0.6765099999999995</c:v>
                </c:pt>
                <c:pt idx="1">
                  <c:v>0.24896499999999921</c:v>
                </c:pt>
                <c:pt idx="2">
                  <c:v>-0.15664999999999996</c:v>
                </c:pt>
                <c:pt idx="3">
                  <c:v>-0.56809000000000021</c:v>
                </c:pt>
                <c:pt idx="4">
                  <c:v>-0.51729500000000017</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yVal>
        </c:ser>
        <c:dLbls>
          <c:showVal val="1"/>
          <c:showCatName val="1"/>
          <c:separator>
</c:separator>
        </c:dLbls>
        <c:axId val="53058944"/>
        <c:axId val="53081600"/>
      </c:scatterChart>
      <c:valAx>
        <c:axId val="53058944"/>
        <c:scaling>
          <c:orientation val="minMax"/>
          <c:max val="6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6121740770427663"/>
              <c:y val="0.92087148680883002"/>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3081600"/>
        <c:crossesAt val="-4"/>
        <c:crossBetween val="midCat"/>
        <c:majorUnit val="100"/>
        <c:minorUnit val="50"/>
      </c:valAx>
      <c:valAx>
        <c:axId val="53081600"/>
        <c:scaling>
          <c:orientation val="minMax"/>
          <c:max val="4"/>
          <c:min val="-4"/>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flux per </a:t>
                </a:r>
                <a:r>
                  <a:rPr lang="de-AT" sz="875" b="0" i="1" u="none" strike="noStrike" baseline="0">
                    <a:solidFill>
                      <a:srgbClr val="000000"/>
                    </a:solidFill>
                    <a:latin typeface="Arial"/>
                    <a:cs typeface="Arial"/>
                  </a:rPr>
                  <a:t>V</a:t>
                </a:r>
                <a:r>
                  <a:rPr lang="de-AT" sz="875" b="0" i="0" u="none" strike="noStrike" baseline="0">
                    <a:solidFill>
                      <a:srgbClr val="000000"/>
                    </a:solidFill>
                    <a:latin typeface="Arial"/>
                    <a:cs typeface="Arial"/>
                  </a:rPr>
                  <a:t>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4.7887532022569061E-2"/>
              <c:y val="0.23063574499996017"/>
            </c:manualLayout>
          </c:layout>
          <c:spPr>
            <a:noFill/>
            <a:ln w="25400">
              <a:noFill/>
            </a:ln>
          </c:spPr>
        </c:title>
        <c:numFmt formatCode="0" sourceLinked="0"/>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3058944"/>
        <c:crossesAt val="0"/>
        <c:crossBetween val="midCat"/>
        <c:majorUnit val="1"/>
        <c:minorUnit val="1"/>
      </c:valAx>
      <c:spPr>
        <a:solidFill>
          <a:srgbClr val="FFFFFF"/>
        </a:solidFill>
        <a:ln w="254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217" footer="0.49212598450000217"/>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4690972719319303"/>
          <c:y val="3.5590870613790002E-2"/>
          <c:w val="0.79514069832180545"/>
          <c:h val="0.78805970149253735"/>
        </c:manualLayout>
      </c:layout>
      <c:scatterChart>
        <c:scatterStyle val="lineMarker"/>
        <c:ser>
          <c:idx val="0"/>
          <c:order val="0"/>
          <c:tx>
            <c:strRef>
              <c:f>'Example_O2-background high O2'!$K$36</c:f>
              <c:strCache>
                <c:ptCount val="1"/>
                <c:pt idx="0">
                  <c:v>Residuals, error after BG correction</c:v>
                </c:pt>
              </c:strCache>
            </c:strRef>
          </c:tx>
          <c:spPr>
            <a:ln w="25400">
              <a:noFill/>
              <a:prstDash val="solid"/>
            </a:ln>
          </c:spPr>
          <c:marker>
            <c:symbol val="circle"/>
            <c:size val="10"/>
            <c:spPr>
              <a:solidFill>
                <a:srgbClr val="339966"/>
              </a:solidFill>
              <a:ln>
                <a:solidFill>
                  <a:srgbClr val="000000"/>
                </a:solidFill>
                <a:prstDash val="solid"/>
              </a:ln>
            </c:spPr>
          </c:marker>
          <c:dPt>
            <c:idx val="1"/>
            <c:spPr>
              <a:ln w="28575">
                <a:noFill/>
              </a:ln>
            </c:spPr>
          </c:dPt>
          <c:dPt>
            <c:idx val="2"/>
            <c:spPr>
              <a:ln w="28575">
                <a:noFill/>
              </a:ln>
            </c:spPr>
          </c:dPt>
          <c:dPt>
            <c:idx val="3"/>
            <c:spPr>
              <a:ln w="28575">
                <a:noFill/>
              </a:ln>
            </c:spPr>
          </c:dPt>
          <c:trendline>
            <c:spPr>
              <a:ln w="25400">
                <a:solidFill>
                  <a:srgbClr val="000000"/>
                </a:solidFill>
                <a:prstDash val="solid"/>
              </a:ln>
            </c:spPr>
            <c:trendlineType val="linear"/>
            <c:forward val="50"/>
            <c:backward val="50"/>
          </c:trendline>
          <c:xVal>
            <c:numRef>
              <c:f>'Example_O2-background high O2'!$M$28:$BD$28</c:f>
              <c:numCache>
                <c:formatCode>0.00</c:formatCode>
                <c:ptCount val="44"/>
                <c:pt idx="0">
                  <c:v>355.7638</c:v>
                </c:pt>
                <c:pt idx="1">
                  <c:v>295.37110000000001</c:v>
                </c:pt>
                <c:pt idx="2">
                  <c:v>234.1515</c:v>
                </c:pt>
                <c:pt idx="3">
                  <c:v>171.4616</c:v>
                </c:pt>
                <c:pt idx="4">
                  <c:v>111.90130000000001</c:v>
                </c:pt>
              </c:numCache>
            </c:numRef>
          </c:xVal>
          <c:yVal>
            <c:numRef>
              <c:f>'Example_O2-background high O2'!$M$36:$BD$36</c:f>
              <c:numCache>
                <c:formatCode>#,##0.00</c:formatCode>
                <c:ptCount val="44"/>
                <c:pt idx="0">
                  <c:v>0.28608356000000157</c:v>
                </c:pt>
                <c:pt idx="1">
                  <c:v>-0.11534317999999999</c:v>
                </c:pt>
                <c:pt idx="2">
                  <c:v>-0.43292069999999949</c:v>
                </c:pt>
                <c:pt idx="3">
                  <c:v>8.1297920000000357E-2</c:v>
                </c:pt>
                <c:pt idx="4">
                  <c:v>0.18423606000000001</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yVal>
        </c:ser>
        <c:ser>
          <c:idx val="1"/>
          <c:order val="1"/>
          <c:tx>
            <c:strRef>
              <c:f>'Example_O2-background high O2'!$K$38</c:f>
              <c:strCache>
                <c:ptCount val="1"/>
                <c:pt idx="0">
                  <c:v>Error with default values</c:v>
                </c:pt>
              </c:strCache>
            </c:strRef>
          </c:tx>
          <c:spPr>
            <a:ln>
              <a:solidFill>
                <a:schemeClr val="bg1">
                  <a:lumMod val="65000"/>
                </a:schemeClr>
              </a:solidFill>
              <a:prstDash val="sysDot"/>
            </a:ln>
          </c:spPr>
          <c:marker>
            <c:symbol val="none"/>
          </c:marker>
          <c:xVal>
            <c:numRef>
              <c:f>'Example_O2-background high O2'!$M$28:$BD$28</c:f>
              <c:numCache>
                <c:formatCode>0.00</c:formatCode>
                <c:ptCount val="44"/>
                <c:pt idx="0">
                  <c:v>355.7638</c:v>
                </c:pt>
                <c:pt idx="1">
                  <c:v>295.37110000000001</c:v>
                </c:pt>
                <c:pt idx="2">
                  <c:v>234.1515</c:v>
                </c:pt>
                <c:pt idx="3">
                  <c:v>171.4616</c:v>
                </c:pt>
                <c:pt idx="4">
                  <c:v>111.90130000000001</c:v>
                </c:pt>
              </c:numCache>
            </c:numRef>
          </c:xVal>
          <c:yVal>
            <c:numRef>
              <c:f>'Example_O2-background high O2'!$M$38:$BD$38</c:f>
              <c:numCache>
                <c:formatCode>#,##0.00</c:formatCode>
                <c:ptCount val="44"/>
                <c:pt idx="0">
                  <c:v>1.2575050000000001</c:v>
                </c:pt>
                <c:pt idx="1">
                  <c:v>0.32462249999999937</c:v>
                </c:pt>
                <c:pt idx="2">
                  <c:v>-0.53168750000000031</c:v>
                </c:pt>
                <c:pt idx="3">
                  <c:v>-0.56914000000000042</c:v>
                </c:pt>
                <c:pt idx="4">
                  <c:v>-0.99033250000000039</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yVal>
        </c:ser>
        <c:axId val="53666944"/>
        <c:axId val="53668864"/>
      </c:scatterChart>
      <c:valAx>
        <c:axId val="53666944"/>
        <c:scaling>
          <c:orientation val="minMax"/>
          <c:max val="6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5295047699875853"/>
              <c:y val="0.91641764291658667"/>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3668864"/>
        <c:crossesAt val="-4"/>
        <c:crossBetween val="midCat"/>
        <c:majorUnit val="100"/>
        <c:minorUnit val="50"/>
      </c:valAx>
      <c:valAx>
        <c:axId val="53668864"/>
        <c:scaling>
          <c:orientation val="minMax"/>
          <c:max val="4"/>
          <c:min val="-4"/>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flux per </a:t>
                </a:r>
                <a:r>
                  <a:rPr lang="de-AT" sz="875" b="0" i="1" u="none" strike="noStrike" baseline="0">
                    <a:solidFill>
                      <a:srgbClr val="000000"/>
                    </a:solidFill>
                    <a:latin typeface="Arial"/>
                    <a:cs typeface="Arial"/>
                  </a:rPr>
                  <a:t>V</a:t>
                </a:r>
                <a:r>
                  <a:rPr lang="de-AT" sz="875" b="0" i="0" u="none" strike="noStrike" baseline="0">
                    <a:solidFill>
                      <a:srgbClr val="000000"/>
                    </a:solidFill>
                    <a:latin typeface="Arial"/>
                    <a:cs typeface="Arial"/>
                  </a:rPr>
                  <a:t>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2.3644993477611724E-2"/>
              <c:y val="0.19541898726073881"/>
            </c:manualLayout>
          </c:layout>
          <c:spPr>
            <a:noFill/>
            <a:ln w="25400">
              <a:noFill/>
            </a:ln>
          </c:spPr>
        </c:title>
        <c:numFmt formatCode="0" sourceLinked="0"/>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3666944"/>
        <c:crossesAt val="0"/>
        <c:crossBetween val="midCat"/>
        <c:majorUnit val="1"/>
        <c:minorUnit val="1"/>
      </c:valAx>
      <c:spPr>
        <a:solidFill>
          <a:srgbClr val="FFFFFF"/>
        </a:solidFill>
        <a:ln w="254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217" footer="0.49212598450000217"/>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8309884339079646"/>
          <c:y val="4.7477813598000497E-2"/>
          <c:w val="0.77183204752427881"/>
          <c:h val="0.78338392436700399"/>
        </c:manualLayout>
      </c:layout>
      <c:scatterChart>
        <c:scatterStyle val="lineMarker"/>
        <c:ser>
          <c:idx val="0"/>
          <c:order val="0"/>
          <c:tx>
            <c:strRef>
              <c:f>'Template_O2-background high O2'!$J$2</c:f>
              <c:strCache>
                <c:ptCount val="1"/>
                <c:pt idx="0">
                  <c:v>Left</c:v>
                </c:pt>
              </c:strCache>
            </c:strRef>
          </c:tx>
          <c:spPr>
            <a:ln w="28575">
              <a:noFill/>
            </a:ln>
          </c:spPr>
          <c:marker>
            <c:symbol val="circle"/>
            <c:size val="10"/>
            <c:spPr>
              <a:solidFill>
                <a:srgbClr val="FF0000"/>
              </a:solidFill>
              <a:ln>
                <a:solidFill>
                  <a:srgbClr val="000000"/>
                </a:solidFill>
                <a:prstDash val="solid"/>
              </a:ln>
            </c:spPr>
          </c:marker>
          <c:dLbls>
            <c:delete val="1"/>
          </c:dLbls>
          <c:trendline>
            <c:spPr>
              <a:ln w="25400">
                <a:solidFill>
                  <a:srgbClr val="000000"/>
                </a:solidFill>
                <a:prstDash val="solid"/>
              </a:ln>
            </c:spPr>
            <c:trendlineType val="linear"/>
            <c:forward val="50"/>
            <c:backward val="50"/>
            <c:dispEq val="1"/>
            <c:trendlineLbl>
              <c:layout>
                <c:manualLayout>
                  <c:x val="-0.17587560275895731"/>
                  <c:y val="-0.1115993043972951"/>
                </c:manualLayout>
              </c:layout>
              <c:numFmt formatCode="#,##0.00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trendlineLbl>
          </c:trendline>
          <c:xVal>
            <c:numRef>
              <c:f>'Template_O2-background high O2'!$M$8:$BD$8</c:f>
              <c:numCache>
                <c:formatCode>0.00</c:formatCode>
                <c:ptCount val="44"/>
              </c:numCache>
            </c:numRef>
          </c:xVal>
          <c:yVal>
            <c:numRef>
              <c:f>'Template_O2-background high O2'!$M$9:$BD$9</c:f>
              <c:numCache>
                <c:formatCode>0.00</c:formatCode>
                <c:ptCount val="44"/>
              </c:numCache>
            </c:numRef>
          </c:yVal>
        </c:ser>
        <c:ser>
          <c:idx val="1"/>
          <c:order val="1"/>
          <c:tx>
            <c:strRef>
              <c:f>'Template_O2-background high O2'!$C$18</c:f>
              <c:strCache>
                <c:ptCount val="1"/>
                <c:pt idx="0">
                  <c:v>-2</c:v>
                </c:pt>
              </c:strCache>
            </c:strRef>
          </c:tx>
          <c:spPr>
            <a:ln w="28575">
              <a:solidFill>
                <a:srgbClr val="FF0000"/>
              </a:solidFill>
              <a:prstDash val="dash"/>
            </a:ln>
          </c:spPr>
          <c:marker>
            <c:symbol val="none"/>
          </c:marker>
          <c:dLbls>
            <c:delete val="1"/>
          </c:dLbls>
          <c:xVal>
            <c:numRef>
              <c:f>'Template_O2-background high O2'!$D$18:$E$18</c:f>
              <c:numCache>
                <c:formatCode>General</c:formatCode>
                <c:ptCount val="2"/>
                <c:pt idx="0">
                  <c:v>250</c:v>
                </c:pt>
                <c:pt idx="1">
                  <c:v>0</c:v>
                </c:pt>
              </c:numCache>
            </c:numRef>
          </c:xVal>
          <c:yVal>
            <c:numRef>
              <c:f>'Template_O2-background high O2'!$D$19:$E$19</c:f>
              <c:numCache>
                <c:formatCode>General</c:formatCode>
                <c:ptCount val="2"/>
                <c:pt idx="0">
                  <c:v>4.25</c:v>
                </c:pt>
                <c:pt idx="1">
                  <c:v>-2</c:v>
                </c:pt>
              </c:numCache>
            </c:numRef>
          </c:yVal>
        </c:ser>
        <c:dLbls>
          <c:showVal val="1"/>
          <c:showCatName val="1"/>
          <c:separator>
</c:separator>
        </c:dLbls>
        <c:axId val="54601600"/>
        <c:axId val="54607872"/>
      </c:scatterChart>
      <c:valAx>
        <c:axId val="54601600"/>
        <c:scaling>
          <c:orientation val="minMax"/>
          <c:max val="6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612175343753673"/>
              <c:y val="0.92087148680883002"/>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4607872"/>
        <c:crossesAt val="-5"/>
        <c:crossBetween val="midCat"/>
        <c:majorUnit val="100"/>
        <c:minorUnit val="50"/>
      </c:valAx>
      <c:valAx>
        <c:axId val="54607872"/>
        <c:scaling>
          <c:orientation val="minMax"/>
          <c:max val="20"/>
          <c:min val="-5"/>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Background 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slope neg.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4.7887491675480884E-2"/>
              <c:y val="9.1180623698633445E-2"/>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4601600"/>
        <c:crossesAt val="0"/>
        <c:crossBetween val="midCat"/>
        <c:majorUnit val="5"/>
        <c:minorUnit val="2.5"/>
      </c:valAx>
      <c:spPr>
        <a:solidFill>
          <a:srgbClr val="FFFFFF"/>
        </a:solidFill>
        <a:ln w="254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217" footer="0.49212598450000217"/>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4690958904452497"/>
          <c:y val="4.3978153408246616E-2"/>
          <c:w val="0.79514069832180545"/>
          <c:h val="0.78805970149253735"/>
        </c:manualLayout>
      </c:layout>
      <c:scatterChart>
        <c:scatterStyle val="lineMarker"/>
        <c:ser>
          <c:idx val="0"/>
          <c:order val="0"/>
          <c:tx>
            <c:strRef>
              <c:f>'Template_O2-background high O2'!$J$22</c:f>
              <c:strCache>
                <c:ptCount val="1"/>
                <c:pt idx="0">
                  <c:v>Right</c:v>
                </c:pt>
              </c:strCache>
            </c:strRef>
          </c:tx>
          <c:spPr>
            <a:ln w="25400">
              <a:noFill/>
              <a:prstDash val="solid"/>
            </a:ln>
          </c:spPr>
          <c:marker>
            <c:symbol val="circle"/>
            <c:size val="10"/>
            <c:spPr>
              <a:solidFill>
                <a:srgbClr val="339966"/>
              </a:solidFill>
              <a:ln>
                <a:solidFill>
                  <a:srgbClr val="000000"/>
                </a:solidFill>
                <a:prstDash val="solid"/>
              </a:ln>
            </c:spPr>
          </c:marker>
          <c:dPt>
            <c:idx val="1"/>
            <c:spPr>
              <a:ln w="28575">
                <a:noFill/>
              </a:ln>
            </c:spPr>
          </c:dPt>
          <c:dPt>
            <c:idx val="2"/>
            <c:spPr>
              <a:ln w="28575">
                <a:noFill/>
              </a:ln>
            </c:spPr>
          </c:dPt>
          <c:dPt>
            <c:idx val="3"/>
            <c:spPr>
              <a:ln w="28575">
                <a:noFill/>
              </a:ln>
            </c:spPr>
          </c:dPt>
          <c:trendline>
            <c:spPr>
              <a:ln w="25400">
                <a:solidFill>
                  <a:srgbClr val="000000"/>
                </a:solidFill>
                <a:prstDash val="solid"/>
              </a:ln>
            </c:spPr>
            <c:trendlineType val="linear"/>
            <c:forward val="50"/>
            <c:backward val="50"/>
            <c:dispEq val="1"/>
            <c:trendlineLbl>
              <c:layout>
                <c:manualLayout>
                  <c:x val="-0.1550465306769945"/>
                  <c:y val="-3.8053454814748325E-2"/>
                </c:manualLayout>
              </c:layout>
              <c:numFmt formatCode="#,##0.00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trendlineLbl>
          </c:trendline>
          <c:xVal>
            <c:numRef>
              <c:f>'Template_O2-background high O2'!$M$28:$BD$28</c:f>
              <c:numCache>
                <c:formatCode>0.00</c:formatCode>
                <c:ptCount val="44"/>
              </c:numCache>
            </c:numRef>
          </c:xVal>
          <c:yVal>
            <c:numRef>
              <c:f>'Template_O2-background high O2'!$M$29:$BD$29</c:f>
              <c:numCache>
                <c:formatCode>0.00</c:formatCode>
                <c:ptCount val="44"/>
              </c:numCache>
            </c:numRef>
          </c:yVal>
        </c:ser>
        <c:ser>
          <c:idx val="1"/>
          <c:order val="1"/>
          <c:tx>
            <c:strRef>
              <c:f>'Template_O2-background high O2'!$C$38</c:f>
              <c:strCache>
                <c:ptCount val="1"/>
                <c:pt idx="0">
                  <c:v>-2</c:v>
                </c:pt>
              </c:strCache>
            </c:strRef>
          </c:tx>
          <c:spPr>
            <a:ln>
              <a:solidFill>
                <a:srgbClr val="008000"/>
              </a:solidFill>
              <a:prstDash val="dash"/>
            </a:ln>
          </c:spPr>
          <c:marker>
            <c:symbol val="none"/>
          </c:marker>
          <c:xVal>
            <c:numRef>
              <c:f>'Template_O2-background high O2'!$D$38:$E$38</c:f>
              <c:numCache>
                <c:formatCode>General</c:formatCode>
                <c:ptCount val="2"/>
                <c:pt idx="0">
                  <c:v>250</c:v>
                </c:pt>
                <c:pt idx="1">
                  <c:v>0</c:v>
                </c:pt>
              </c:numCache>
            </c:numRef>
          </c:xVal>
          <c:yVal>
            <c:numRef>
              <c:f>'Template_O2-background high O2'!$D$39:$E$39</c:f>
              <c:numCache>
                <c:formatCode>General</c:formatCode>
                <c:ptCount val="2"/>
                <c:pt idx="0">
                  <c:v>4.25</c:v>
                </c:pt>
                <c:pt idx="1">
                  <c:v>-2</c:v>
                </c:pt>
              </c:numCache>
            </c:numRef>
          </c:yVal>
        </c:ser>
        <c:axId val="54729344"/>
        <c:axId val="54735616"/>
      </c:scatterChart>
      <c:valAx>
        <c:axId val="54729344"/>
        <c:scaling>
          <c:orientation val="minMax"/>
          <c:max val="6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5295052297567292"/>
              <c:y val="0.91641764291658667"/>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4735616"/>
        <c:crossesAt val="-5"/>
        <c:crossBetween val="midCat"/>
        <c:majorUnit val="100"/>
        <c:minorUnit val="50"/>
      </c:valAx>
      <c:valAx>
        <c:axId val="54735616"/>
        <c:scaling>
          <c:orientation val="minMax"/>
          <c:max val="20"/>
          <c:min val="-5"/>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Background 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slope neg.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2.3644924981392243E-2"/>
              <c:y val="9.7008834261570961E-2"/>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4729344"/>
        <c:crossesAt val="0"/>
        <c:crossBetween val="midCat"/>
        <c:majorUnit val="5"/>
        <c:minorUnit val="2.5"/>
      </c:valAx>
      <c:spPr>
        <a:solidFill>
          <a:srgbClr val="FFFFFF"/>
        </a:solidFill>
        <a:ln w="254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217" footer="0.49212598450000217"/>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8309884339079652"/>
          <c:y val="4.7477813598000497E-2"/>
          <c:w val="0.77183204752427903"/>
          <c:h val="0.78338392436700377"/>
        </c:manualLayout>
      </c:layout>
      <c:scatterChart>
        <c:scatterStyle val="lineMarker"/>
        <c:ser>
          <c:idx val="0"/>
          <c:order val="0"/>
          <c:tx>
            <c:strRef>
              <c:f>'Template_O2-background high O2'!$K$16</c:f>
              <c:strCache>
                <c:ptCount val="1"/>
                <c:pt idx="0">
                  <c:v>Residuals, error after BG correction</c:v>
                </c:pt>
              </c:strCache>
            </c:strRef>
          </c:tx>
          <c:spPr>
            <a:ln w="28575">
              <a:noFill/>
            </a:ln>
          </c:spPr>
          <c:marker>
            <c:symbol val="circle"/>
            <c:size val="10"/>
            <c:spPr>
              <a:solidFill>
                <a:srgbClr val="FF0000"/>
              </a:solidFill>
              <a:ln>
                <a:solidFill>
                  <a:srgbClr val="000000"/>
                </a:solidFill>
                <a:prstDash val="solid"/>
              </a:ln>
            </c:spPr>
          </c:marker>
          <c:dLbls>
            <c:delete val="1"/>
          </c:dLbls>
          <c:trendline>
            <c:spPr>
              <a:ln w="25400">
                <a:solidFill>
                  <a:srgbClr val="000000"/>
                </a:solidFill>
                <a:prstDash val="solid"/>
              </a:ln>
            </c:spPr>
            <c:trendlineType val="linear"/>
            <c:forward val="50"/>
            <c:backward val="50"/>
          </c:trendline>
          <c:xVal>
            <c:numRef>
              <c:f>'Template_O2-background high O2'!$M$8:$BD$8</c:f>
              <c:numCache>
                <c:formatCode>0.00</c:formatCode>
                <c:ptCount val="44"/>
              </c:numCache>
            </c:numRef>
          </c:xVal>
          <c:yVal>
            <c:numRef>
              <c:f>'Template_O2-background high O2'!$M$16:$BD$16</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yVal>
        </c:ser>
        <c:ser>
          <c:idx val="1"/>
          <c:order val="1"/>
          <c:tx>
            <c:strRef>
              <c:f>'Template_O2-background high O2'!$K$38</c:f>
              <c:strCache>
                <c:ptCount val="1"/>
                <c:pt idx="0">
                  <c:v>Error with default values</c:v>
                </c:pt>
              </c:strCache>
            </c:strRef>
          </c:tx>
          <c:spPr>
            <a:ln w="28575">
              <a:solidFill>
                <a:schemeClr val="bg1">
                  <a:lumMod val="65000"/>
                </a:schemeClr>
              </a:solidFill>
              <a:prstDash val="sysDot"/>
            </a:ln>
          </c:spPr>
          <c:marker>
            <c:symbol val="none"/>
          </c:marker>
          <c:dLbls>
            <c:delete val="1"/>
          </c:dLbls>
          <c:xVal>
            <c:numRef>
              <c:f>'Template_O2-background high O2'!$M$8:$BD$8</c:f>
              <c:numCache>
                <c:formatCode>0.00</c:formatCode>
                <c:ptCount val="44"/>
              </c:numCache>
            </c:numRef>
          </c:xVal>
          <c:yVal>
            <c:numRef>
              <c:f>'Template_O2-background high O2'!$M$18:$BD$18</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yVal>
        </c:ser>
        <c:dLbls>
          <c:showVal val="1"/>
          <c:showCatName val="1"/>
          <c:separator>
</c:separator>
        </c:dLbls>
        <c:axId val="54799360"/>
        <c:axId val="54805632"/>
      </c:scatterChart>
      <c:valAx>
        <c:axId val="54799360"/>
        <c:scaling>
          <c:orientation val="minMax"/>
          <c:max val="6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6121740770427663"/>
              <c:y val="0.92087148680883002"/>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4805632"/>
        <c:crossesAt val="-4"/>
        <c:crossBetween val="midCat"/>
        <c:majorUnit val="100"/>
        <c:minorUnit val="50"/>
      </c:valAx>
      <c:valAx>
        <c:axId val="54805632"/>
        <c:scaling>
          <c:orientation val="minMax"/>
          <c:max val="4"/>
          <c:min val="-4"/>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flux per </a:t>
                </a:r>
                <a:r>
                  <a:rPr lang="de-AT" sz="875" b="0" i="1" u="none" strike="noStrike" baseline="0">
                    <a:solidFill>
                      <a:srgbClr val="000000"/>
                    </a:solidFill>
                    <a:latin typeface="Arial"/>
                    <a:cs typeface="Arial"/>
                  </a:rPr>
                  <a:t>V</a:t>
                </a:r>
                <a:r>
                  <a:rPr lang="de-AT" sz="875" b="0" i="0" u="none" strike="noStrike" baseline="0">
                    <a:solidFill>
                      <a:srgbClr val="000000"/>
                    </a:solidFill>
                    <a:latin typeface="Arial"/>
                    <a:cs typeface="Arial"/>
                  </a:rPr>
                  <a:t>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4.7887532022569061E-2"/>
              <c:y val="0.23063574499996017"/>
            </c:manualLayout>
          </c:layout>
          <c:spPr>
            <a:noFill/>
            <a:ln w="25400">
              <a:noFill/>
            </a:ln>
          </c:spPr>
        </c:title>
        <c:numFmt formatCode="0" sourceLinked="0"/>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4799360"/>
        <c:crossesAt val="0"/>
        <c:crossBetween val="midCat"/>
        <c:majorUnit val="1"/>
        <c:minorUnit val="1"/>
      </c:valAx>
      <c:spPr>
        <a:solidFill>
          <a:srgbClr val="FFFFFF"/>
        </a:solidFill>
        <a:ln w="254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228" footer="0.49212598450000228"/>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4690972719319309"/>
          <c:y val="3.5590870613790002E-2"/>
          <c:w val="0.79514069832180578"/>
          <c:h val="0.78805970149253735"/>
        </c:manualLayout>
      </c:layout>
      <c:scatterChart>
        <c:scatterStyle val="lineMarker"/>
        <c:ser>
          <c:idx val="0"/>
          <c:order val="0"/>
          <c:tx>
            <c:strRef>
              <c:f>'Template_O2-background high O2'!$K$36</c:f>
              <c:strCache>
                <c:ptCount val="1"/>
                <c:pt idx="0">
                  <c:v>Residuals, error after BG correction</c:v>
                </c:pt>
              </c:strCache>
            </c:strRef>
          </c:tx>
          <c:spPr>
            <a:ln w="25400">
              <a:noFill/>
              <a:prstDash val="solid"/>
            </a:ln>
          </c:spPr>
          <c:marker>
            <c:symbol val="circle"/>
            <c:size val="10"/>
            <c:spPr>
              <a:solidFill>
                <a:srgbClr val="339966"/>
              </a:solidFill>
              <a:ln>
                <a:solidFill>
                  <a:srgbClr val="000000"/>
                </a:solidFill>
                <a:prstDash val="solid"/>
              </a:ln>
            </c:spPr>
          </c:marker>
          <c:dPt>
            <c:idx val="1"/>
            <c:spPr>
              <a:ln w="28575">
                <a:noFill/>
              </a:ln>
            </c:spPr>
          </c:dPt>
          <c:dPt>
            <c:idx val="2"/>
            <c:spPr>
              <a:ln w="28575">
                <a:noFill/>
              </a:ln>
            </c:spPr>
          </c:dPt>
          <c:dPt>
            <c:idx val="3"/>
            <c:spPr>
              <a:ln w="28575">
                <a:noFill/>
              </a:ln>
            </c:spPr>
          </c:dPt>
          <c:trendline>
            <c:spPr>
              <a:ln w="25400">
                <a:solidFill>
                  <a:srgbClr val="000000"/>
                </a:solidFill>
                <a:prstDash val="solid"/>
              </a:ln>
            </c:spPr>
            <c:trendlineType val="linear"/>
            <c:forward val="50"/>
            <c:backward val="50"/>
          </c:trendline>
          <c:xVal>
            <c:numRef>
              <c:f>'Template_O2-background high O2'!$M$28:$BD$28</c:f>
              <c:numCache>
                <c:formatCode>0.00</c:formatCode>
                <c:ptCount val="44"/>
              </c:numCache>
            </c:numRef>
          </c:xVal>
          <c:yVal>
            <c:numRef>
              <c:f>'Template_O2-background high O2'!$M$36:$BD$36</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yVal>
        </c:ser>
        <c:ser>
          <c:idx val="1"/>
          <c:order val="1"/>
          <c:tx>
            <c:strRef>
              <c:f>'Template_O2-background high O2'!$K$38</c:f>
              <c:strCache>
                <c:ptCount val="1"/>
                <c:pt idx="0">
                  <c:v>Error with default values</c:v>
                </c:pt>
              </c:strCache>
            </c:strRef>
          </c:tx>
          <c:spPr>
            <a:ln>
              <a:solidFill>
                <a:schemeClr val="bg1">
                  <a:lumMod val="65000"/>
                </a:schemeClr>
              </a:solidFill>
              <a:prstDash val="sysDot"/>
            </a:ln>
          </c:spPr>
          <c:marker>
            <c:symbol val="none"/>
          </c:marker>
          <c:xVal>
            <c:numRef>
              <c:f>'Template_O2-background high O2'!$M$28:$BD$28</c:f>
              <c:numCache>
                <c:formatCode>0.00</c:formatCode>
                <c:ptCount val="44"/>
              </c:numCache>
            </c:numRef>
          </c:xVal>
          <c:yVal>
            <c:numRef>
              <c:f>'Template_O2-background high O2'!$M$38:$BD$38</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yVal>
        </c:ser>
        <c:axId val="54870784"/>
        <c:axId val="54872704"/>
      </c:scatterChart>
      <c:valAx>
        <c:axId val="54870784"/>
        <c:scaling>
          <c:orientation val="minMax"/>
          <c:max val="6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5295047699875853"/>
              <c:y val="0.91641764291658667"/>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4872704"/>
        <c:crossesAt val="-4"/>
        <c:crossBetween val="midCat"/>
        <c:majorUnit val="100"/>
        <c:minorUnit val="50"/>
      </c:valAx>
      <c:valAx>
        <c:axId val="54872704"/>
        <c:scaling>
          <c:orientation val="minMax"/>
          <c:max val="4"/>
          <c:min val="-4"/>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flux per </a:t>
                </a:r>
                <a:r>
                  <a:rPr lang="de-AT" sz="875" b="0" i="1" u="none" strike="noStrike" baseline="0">
                    <a:solidFill>
                      <a:srgbClr val="000000"/>
                    </a:solidFill>
                    <a:latin typeface="Arial"/>
                    <a:cs typeface="Arial"/>
                  </a:rPr>
                  <a:t>V</a:t>
                </a:r>
                <a:r>
                  <a:rPr lang="de-AT" sz="875" b="0" i="0" u="none" strike="noStrike" baseline="0">
                    <a:solidFill>
                      <a:srgbClr val="000000"/>
                    </a:solidFill>
                    <a:latin typeface="Arial"/>
                    <a:cs typeface="Arial"/>
                  </a:rPr>
                  <a:t>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2.3644993477611724E-2"/>
              <c:y val="0.19541898726073881"/>
            </c:manualLayout>
          </c:layout>
          <c:spPr>
            <a:noFill/>
            <a:ln w="25400">
              <a:noFill/>
            </a:ln>
          </c:spPr>
        </c:title>
        <c:numFmt formatCode="0" sourceLinked="0"/>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4870784"/>
        <c:crossesAt val="0"/>
        <c:crossBetween val="midCat"/>
        <c:majorUnit val="1"/>
        <c:minorUnit val="1"/>
      </c:valAx>
      <c:spPr>
        <a:solidFill>
          <a:srgbClr val="FFFFFF"/>
        </a:solidFill>
        <a:ln w="254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228" footer="0.49212598450000228"/>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9554624017321584"/>
          <c:y val="2.6327324566662671E-2"/>
          <c:w val="0.74692038495188162"/>
          <c:h val="0.78338392436700421"/>
        </c:manualLayout>
      </c:layout>
      <c:scatterChart>
        <c:scatterStyle val="lineMarker"/>
        <c:ser>
          <c:idx val="0"/>
          <c:order val="0"/>
          <c:tx>
            <c:strRef>
              <c:f>'Example_O2-background comp'!$J$2</c:f>
              <c:strCache>
                <c:ptCount val="1"/>
                <c:pt idx="0">
                  <c:v>MiPNet14.06_2014-07-24_P4-02_Instr-background.DLD</c:v>
                </c:pt>
              </c:strCache>
            </c:strRef>
          </c:tx>
          <c:spPr>
            <a:ln w="28575">
              <a:noFill/>
            </a:ln>
          </c:spPr>
          <c:marker>
            <c:symbol val="circle"/>
            <c:size val="10"/>
            <c:spPr>
              <a:solidFill>
                <a:srgbClr val="FF0000"/>
              </a:solidFill>
              <a:ln>
                <a:solidFill>
                  <a:srgbClr val="000000"/>
                </a:solidFill>
                <a:prstDash val="solid"/>
              </a:ln>
            </c:spPr>
          </c:marker>
          <c:dLbls>
            <c:delete val="1"/>
          </c:dLbls>
          <c:trendline>
            <c:spPr>
              <a:ln w="25400">
                <a:solidFill>
                  <a:srgbClr val="000000"/>
                </a:solidFill>
                <a:prstDash val="solid"/>
              </a:ln>
            </c:spPr>
            <c:trendlineType val="linear"/>
            <c:forward val="50"/>
            <c:backward val="50"/>
            <c:dispEq val="1"/>
            <c:trendlineLbl>
              <c:layout>
                <c:manualLayout>
                  <c:x val="0.11729828735436848"/>
                  <c:y val="0.35464413712245391"/>
                </c:manualLayout>
              </c:layout>
              <c:numFmt formatCode="#,##0.00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trendlineLbl>
          </c:trendline>
          <c:xVal>
            <c:numRef>
              <c:f>'Example_O2-background comp'!$M$8:$P$8</c:f>
              <c:numCache>
                <c:formatCode>0.00</c:formatCode>
                <c:ptCount val="4"/>
                <c:pt idx="0">
                  <c:v>175.21549999999999</c:v>
                </c:pt>
                <c:pt idx="1">
                  <c:v>86.745099999999994</c:v>
                </c:pt>
                <c:pt idx="2">
                  <c:v>43.459699999999998</c:v>
                </c:pt>
                <c:pt idx="3">
                  <c:v>20.703099999999999</c:v>
                </c:pt>
              </c:numCache>
            </c:numRef>
          </c:xVal>
          <c:yVal>
            <c:numRef>
              <c:f>'Example_O2-background comp'!$M$9:$Y$9</c:f>
              <c:numCache>
                <c:formatCode>0.00</c:formatCode>
                <c:ptCount val="13"/>
                <c:pt idx="0">
                  <c:v>2.6886000000000001</c:v>
                </c:pt>
                <c:pt idx="1">
                  <c:v>2.01E-2</c:v>
                </c:pt>
                <c:pt idx="2">
                  <c:v>-0.84950000000000003</c:v>
                </c:pt>
                <c:pt idx="3">
                  <c:v>-0.94410000000000005</c:v>
                </c:pt>
                <c:pt idx="5" formatCode="hh:mm:ss">
                  <c:v>0</c:v>
                </c:pt>
                <c:pt idx="6" formatCode="hh:mm:ss">
                  <c:v>0</c:v>
                </c:pt>
                <c:pt idx="7" formatCode="hh:mm:ss">
                  <c:v>0</c:v>
                </c:pt>
                <c:pt idx="8">
                  <c:v>7.8655999999999997</c:v>
                </c:pt>
                <c:pt idx="9">
                  <c:v>6.0354999999999999</c:v>
                </c:pt>
                <c:pt idx="10">
                  <c:v>4.093</c:v>
                </c:pt>
                <c:pt idx="11">
                  <c:v>2.1427</c:v>
                </c:pt>
                <c:pt idx="12">
                  <c:v>0.71860000000000002</c:v>
                </c:pt>
              </c:numCache>
            </c:numRef>
          </c:yVal>
        </c:ser>
        <c:ser>
          <c:idx val="1"/>
          <c:order val="1"/>
          <c:tx>
            <c:strRef>
              <c:f>'Example_O2-background comp'!$D$17</c:f>
              <c:strCache>
                <c:ptCount val="1"/>
                <c:pt idx="0">
                  <c:v>c1</c:v>
                </c:pt>
              </c:strCache>
            </c:strRef>
          </c:tx>
          <c:spPr>
            <a:ln w="28575">
              <a:solidFill>
                <a:srgbClr val="FF0000"/>
              </a:solidFill>
              <a:prstDash val="dash"/>
            </a:ln>
          </c:spPr>
          <c:marker>
            <c:symbol val="none"/>
          </c:marker>
          <c:dLbls>
            <c:delete val="1"/>
          </c:dLbls>
          <c:xVal>
            <c:numRef>
              <c:f>'Example_O2-background comp'!$E$18:$F$18</c:f>
              <c:numCache>
                <c:formatCode>General</c:formatCode>
                <c:ptCount val="2"/>
                <c:pt idx="0">
                  <c:v>0</c:v>
                </c:pt>
              </c:numCache>
            </c:numRef>
          </c:xVal>
          <c:yVal>
            <c:numRef>
              <c:f>'Example_O2-background comp'!$E$19:$F$19</c:f>
              <c:numCache>
                <c:formatCode>General</c:formatCode>
                <c:ptCount val="2"/>
                <c:pt idx="0">
                  <c:v>-2</c:v>
                </c:pt>
              </c:numCache>
            </c:numRef>
          </c:yVal>
        </c:ser>
        <c:ser>
          <c:idx val="2"/>
          <c:order val="2"/>
          <c:tx>
            <c:strRef>
              <c:f>'Example_O2-background comp'!$R$2</c:f>
              <c:strCache>
                <c:ptCount val="1"/>
                <c:pt idx="0">
                  <c:v>MiPNet10.04_2014-02-20_P4-02_O2-calib_high-O2.DLD</c:v>
                </c:pt>
              </c:strCache>
            </c:strRef>
          </c:tx>
          <c:spPr>
            <a:ln w="28575">
              <a:noFill/>
            </a:ln>
          </c:spPr>
          <c:marker>
            <c:symbol val="circle"/>
            <c:size val="10"/>
            <c:spPr>
              <a:noFill/>
              <a:ln w="19050">
                <a:solidFill>
                  <a:srgbClr val="C00000"/>
                </a:solidFill>
              </a:ln>
            </c:spPr>
          </c:marker>
          <c:dLbls>
            <c:delete val="1"/>
          </c:dLbls>
          <c:trendline>
            <c:spPr>
              <a:ln w="28575" cmpd="sng">
                <a:solidFill>
                  <a:srgbClr val="C00000"/>
                </a:solidFill>
              </a:ln>
            </c:spPr>
            <c:trendlineType val="linear"/>
            <c:dispEq val="1"/>
            <c:trendlineLbl>
              <c:layout>
                <c:manualLayout>
                  <c:x val="-3.3636397968239605E-2"/>
                  <c:y val="-4.9328177251955194E-2"/>
                </c:manualLayout>
              </c:layout>
              <c:numFmt formatCode="General" sourceLinked="0"/>
              <c:txPr>
                <a:bodyPr/>
                <a:lstStyle/>
                <a:p>
                  <a:pPr>
                    <a:defRPr sz="1000" b="0" i="0" u="none" strike="noStrike" baseline="0">
                      <a:solidFill>
                        <a:srgbClr val="000000"/>
                      </a:solidFill>
                      <a:latin typeface="Arial"/>
                      <a:ea typeface="Arial"/>
                      <a:cs typeface="Arial"/>
                    </a:defRPr>
                  </a:pPr>
                  <a:endParaRPr lang="de-DE"/>
                </a:p>
              </c:txPr>
            </c:trendlineLbl>
          </c:trendline>
          <c:xVal>
            <c:numRef>
              <c:f>'Example_O2-background comp'!$U$8:$Y$8</c:f>
              <c:numCache>
                <c:formatCode>0.00</c:formatCode>
                <c:ptCount val="5"/>
                <c:pt idx="0">
                  <c:v>367.56360000000001</c:v>
                </c:pt>
                <c:pt idx="1">
                  <c:v>311.46140000000003</c:v>
                </c:pt>
                <c:pt idx="2">
                  <c:v>249.98599999999999</c:v>
                </c:pt>
                <c:pt idx="3">
                  <c:v>188.4316</c:v>
                </c:pt>
                <c:pt idx="4">
                  <c:v>129.4358</c:v>
                </c:pt>
              </c:numCache>
            </c:numRef>
          </c:xVal>
          <c:yVal>
            <c:numRef>
              <c:f>'Example_O2-background comp'!$U$9:$Y$9</c:f>
              <c:numCache>
                <c:formatCode>0.00</c:formatCode>
                <c:ptCount val="5"/>
                <c:pt idx="0">
                  <c:v>7.8655999999999997</c:v>
                </c:pt>
                <c:pt idx="1">
                  <c:v>6.0354999999999999</c:v>
                </c:pt>
                <c:pt idx="2">
                  <c:v>4.093</c:v>
                </c:pt>
                <c:pt idx="3">
                  <c:v>2.1427</c:v>
                </c:pt>
                <c:pt idx="4">
                  <c:v>0.71860000000000002</c:v>
                </c:pt>
              </c:numCache>
            </c:numRef>
          </c:yVal>
        </c:ser>
        <c:dLbls>
          <c:showVal val="1"/>
          <c:showCatName val="1"/>
          <c:separator>
</c:separator>
        </c:dLbls>
        <c:axId val="55248384"/>
        <c:axId val="55250304"/>
      </c:scatterChart>
      <c:valAx>
        <c:axId val="55248384"/>
        <c:scaling>
          <c:orientation val="minMax"/>
          <c:max val="4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7183143773694965"/>
              <c:y val="0.91691510259330811"/>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5250304"/>
        <c:crossesAt val="-5"/>
        <c:crossBetween val="midCat"/>
        <c:majorUnit val="100"/>
        <c:minorUnit val="50"/>
      </c:valAx>
      <c:valAx>
        <c:axId val="55250304"/>
        <c:scaling>
          <c:orientation val="minMax"/>
          <c:max val="10"/>
          <c:min val="-5"/>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Background 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slope neg.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4.7887301124396514E-2"/>
              <c:y val="8.4095478631208878E-2"/>
            </c:manualLayout>
          </c:layout>
          <c:spPr>
            <a:noFill/>
            <a:ln w="25400">
              <a:noFill/>
            </a:ln>
          </c:spPr>
        </c:title>
        <c:numFmt formatCode="0" sourceLinked="0"/>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5248384"/>
        <c:crossesAt val="0"/>
        <c:crossBetween val="midCat"/>
        <c:majorUnit val="2"/>
        <c:minorUnit val="1"/>
      </c:valAx>
      <c:spPr>
        <a:ln w="25400">
          <a:solidFill>
            <a:schemeClr val="bg1">
              <a:lumMod val="50000"/>
            </a:schemeClr>
          </a:solidFill>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206" footer="0.49212598450000206"/>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8309884339079682"/>
          <c:y val="4.7477813598000497E-2"/>
          <c:w val="0.77183204752427992"/>
          <c:h val="0.7833839243670031"/>
        </c:manualLayout>
      </c:layout>
      <c:scatterChart>
        <c:scatterStyle val="lineMarker"/>
        <c:ser>
          <c:idx val="0"/>
          <c:order val="0"/>
          <c:tx>
            <c:strRef>
              <c:f>'Template_O2-background'!$Q$16</c:f>
              <c:strCache>
                <c:ptCount val="1"/>
                <c:pt idx="0">
                  <c:v>Residuals, error after BG correction</c:v>
                </c:pt>
              </c:strCache>
            </c:strRef>
          </c:tx>
          <c:spPr>
            <a:ln w="28575">
              <a:noFill/>
            </a:ln>
          </c:spPr>
          <c:marker>
            <c:symbol val="circle"/>
            <c:size val="10"/>
            <c:spPr>
              <a:solidFill>
                <a:srgbClr val="FF0000"/>
              </a:solidFill>
              <a:ln>
                <a:solidFill>
                  <a:srgbClr val="000000"/>
                </a:solidFill>
                <a:prstDash val="solid"/>
              </a:ln>
            </c:spPr>
          </c:marker>
          <c:dLbls>
            <c:delete val="1"/>
          </c:dLbls>
          <c:trendline>
            <c:spPr>
              <a:ln w="25400">
                <a:solidFill>
                  <a:srgbClr val="000000"/>
                </a:solidFill>
                <a:prstDash val="solid"/>
              </a:ln>
            </c:spPr>
            <c:trendlineType val="linear"/>
            <c:forward val="50"/>
            <c:backward val="50"/>
          </c:trendline>
          <c:xVal>
            <c:numRef>
              <c:f>'Template_O2-background'!$S$8:$BJ$8</c:f>
              <c:numCache>
                <c:formatCode>0.00</c:formatCode>
                <c:ptCount val="44"/>
              </c:numCache>
            </c:numRef>
          </c:xVal>
          <c:yVal>
            <c:numRef>
              <c:f>'Template_O2-background'!$S$16:$BJ$16</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yVal>
        </c:ser>
        <c:ser>
          <c:idx val="1"/>
          <c:order val="1"/>
          <c:tx>
            <c:strRef>
              <c:f>'Template_O2-background'!$Q$38</c:f>
              <c:strCache>
                <c:ptCount val="1"/>
                <c:pt idx="0">
                  <c:v>Error with default values</c:v>
                </c:pt>
              </c:strCache>
            </c:strRef>
          </c:tx>
          <c:spPr>
            <a:ln w="28575">
              <a:solidFill>
                <a:schemeClr val="bg1">
                  <a:lumMod val="65000"/>
                </a:schemeClr>
              </a:solidFill>
              <a:prstDash val="sysDot"/>
            </a:ln>
          </c:spPr>
          <c:marker>
            <c:symbol val="none"/>
          </c:marker>
          <c:dLbls>
            <c:delete val="1"/>
          </c:dLbls>
          <c:xVal>
            <c:numRef>
              <c:f>'Template_O2-background'!$S$8:$BJ$8</c:f>
              <c:numCache>
                <c:formatCode>0.00</c:formatCode>
                <c:ptCount val="44"/>
              </c:numCache>
            </c:numRef>
          </c:xVal>
          <c:yVal>
            <c:numRef>
              <c:f>'Template_O2-background'!$S$18:$BJ$18</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yVal>
        </c:ser>
        <c:dLbls>
          <c:showVal val="1"/>
          <c:showCatName val="1"/>
          <c:separator>
</c:separator>
        </c:dLbls>
        <c:axId val="50344320"/>
        <c:axId val="50346240"/>
      </c:scatterChart>
      <c:valAx>
        <c:axId val="50344320"/>
        <c:scaling>
          <c:orientation val="minMax"/>
          <c:max val="2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6121740770427663"/>
              <c:y val="0.92087148680883002"/>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0346240"/>
        <c:crossesAt val="-3"/>
        <c:crossBetween val="midCat"/>
        <c:majorUnit val="50"/>
        <c:minorUnit val="25"/>
      </c:valAx>
      <c:valAx>
        <c:axId val="50346240"/>
        <c:scaling>
          <c:orientation val="minMax"/>
          <c:max val="2"/>
          <c:min val="-2"/>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flux per </a:t>
                </a:r>
                <a:r>
                  <a:rPr lang="de-AT" sz="875" b="0" i="1" u="none" strike="noStrike" baseline="0">
                    <a:solidFill>
                      <a:srgbClr val="000000"/>
                    </a:solidFill>
                    <a:latin typeface="Arial"/>
                    <a:cs typeface="Arial"/>
                  </a:rPr>
                  <a:t>V</a:t>
                </a:r>
                <a:r>
                  <a:rPr lang="de-AT" sz="875" b="0" i="0" u="none" strike="noStrike" baseline="0">
                    <a:solidFill>
                      <a:srgbClr val="000000"/>
                    </a:solidFill>
                    <a:latin typeface="Arial"/>
                    <a:cs typeface="Arial"/>
                  </a:rPr>
                  <a:t>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4.7887532022569061E-2"/>
              <c:y val="0.23063574499996017"/>
            </c:manualLayout>
          </c:layout>
          <c:spPr>
            <a:noFill/>
            <a:ln w="25400">
              <a:noFill/>
            </a:ln>
          </c:spPr>
        </c:title>
        <c:numFmt formatCode="0" sourceLinked="0"/>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0344320"/>
        <c:crossesAt val="0"/>
        <c:crossBetween val="midCat"/>
        <c:majorUnit val="1"/>
        <c:minorUnit val="0.5"/>
      </c:valAx>
      <c:spPr>
        <a:solidFill>
          <a:srgbClr val="FFFFFF"/>
        </a:solidFill>
        <a:ln w="254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261" footer="0.49212598450000261"/>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9154955923960063"/>
          <c:y val="4.7761194029850913E-2"/>
          <c:w val="0.76338133167546762"/>
          <c:h val="0.78805970149253735"/>
        </c:manualLayout>
      </c:layout>
      <c:scatterChart>
        <c:scatterStyle val="lineMarker"/>
        <c:ser>
          <c:idx val="0"/>
          <c:order val="0"/>
          <c:tx>
            <c:strRef>
              <c:f>'Example_O2-background comp'!$J$22</c:f>
              <c:strCache>
                <c:ptCount val="1"/>
                <c:pt idx="0">
                  <c:v>MiPNet14.06_2014-07-24_P4-02_Instr-background.DLD</c:v>
                </c:pt>
              </c:strCache>
            </c:strRef>
          </c:tx>
          <c:spPr>
            <a:ln w="28575">
              <a:noFill/>
              <a:prstDash val="solid"/>
            </a:ln>
          </c:spPr>
          <c:marker>
            <c:symbol val="circle"/>
            <c:size val="10"/>
            <c:spPr>
              <a:solidFill>
                <a:srgbClr val="339966"/>
              </a:solidFill>
              <a:ln>
                <a:solidFill>
                  <a:srgbClr val="000000"/>
                </a:solidFill>
                <a:prstDash val="solid"/>
              </a:ln>
            </c:spPr>
          </c:marker>
          <c:dPt>
            <c:idx val="1"/>
            <c:spPr>
              <a:ln w="28575">
                <a:noFill/>
              </a:ln>
            </c:spPr>
          </c:dPt>
          <c:dPt>
            <c:idx val="2"/>
            <c:spPr>
              <a:ln w="28575">
                <a:noFill/>
              </a:ln>
            </c:spPr>
          </c:dPt>
          <c:dPt>
            <c:idx val="3"/>
            <c:spPr>
              <a:ln w="28575">
                <a:noFill/>
              </a:ln>
            </c:spPr>
          </c:dPt>
          <c:trendline>
            <c:spPr>
              <a:ln w="25400">
                <a:solidFill>
                  <a:srgbClr val="000000"/>
                </a:solidFill>
                <a:prstDash val="solid"/>
              </a:ln>
            </c:spPr>
            <c:trendlineType val="linear"/>
            <c:forward val="50"/>
            <c:backward val="50"/>
            <c:dispEq val="1"/>
            <c:trendlineLbl>
              <c:layout>
                <c:manualLayout>
                  <c:x val="0.13828724153383276"/>
                  <c:y val="0.36862084815540214"/>
                </c:manualLayout>
              </c:layout>
              <c:numFmt formatCode="#,##0.00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trendlineLbl>
          </c:trendline>
          <c:xVal>
            <c:numRef>
              <c:f>'Example_O2-background comp'!$M$28:$P$28</c:f>
              <c:numCache>
                <c:formatCode>0.00</c:formatCode>
                <c:ptCount val="4"/>
                <c:pt idx="0">
                  <c:v>175.15799999999999</c:v>
                </c:pt>
                <c:pt idx="1">
                  <c:v>94.053700000000006</c:v>
                </c:pt>
                <c:pt idx="2">
                  <c:v>54.386499999999998</c:v>
                </c:pt>
                <c:pt idx="3">
                  <c:v>34.088999999999999</c:v>
                </c:pt>
              </c:numCache>
            </c:numRef>
          </c:xVal>
          <c:yVal>
            <c:numRef>
              <c:f>'Example_O2-background comp'!$M$29:$P$29</c:f>
              <c:numCache>
                <c:formatCode>0.00</c:formatCode>
                <c:ptCount val="4"/>
                <c:pt idx="0">
                  <c:v>2.754</c:v>
                </c:pt>
                <c:pt idx="1">
                  <c:v>0.42749999999999999</c:v>
                </c:pt>
                <c:pt idx="2">
                  <c:v>-0.57850000000000001</c:v>
                </c:pt>
                <c:pt idx="3">
                  <c:v>-0.80669999999999997</c:v>
                </c:pt>
              </c:numCache>
            </c:numRef>
          </c:yVal>
        </c:ser>
        <c:ser>
          <c:idx val="2"/>
          <c:order val="1"/>
          <c:tx>
            <c:strRef>
              <c:f>'Example_O2-background comp'!$R$22</c:f>
              <c:strCache>
                <c:ptCount val="1"/>
                <c:pt idx="0">
                  <c:v>MiPNet10.04_2014-02-20_P4-02_O2-calib_high-O2.DLD</c:v>
                </c:pt>
              </c:strCache>
            </c:strRef>
          </c:tx>
          <c:spPr>
            <a:ln w="28575">
              <a:noFill/>
            </a:ln>
          </c:spPr>
          <c:marker>
            <c:symbol val="circle"/>
            <c:size val="10"/>
            <c:spPr>
              <a:noFill/>
              <a:ln w="28575">
                <a:solidFill>
                  <a:srgbClr val="008000"/>
                </a:solidFill>
              </a:ln>
            </c:spPr>
          </c:marker>
          <c:trendline>
            <c:spPr>
              <a:ln w="28575">
                <a:solidFill>
                  <a:srgbClr val="008000"/>
                </a:solidFill>
              </a:ln>
            </c:spPr>
            <c:trendlineType val="linear"/>
            <c:dispEq val="1"/>
            <c:trendlineLbl>
              <c:numFmt formatCode="General" sourceLinked="0"/>
              <c:txPr>
                <a:bodyPr/>
                <a:lstStyle/>
                <a:p>
                  <a:pPr>
                    <a:defRPr sz="1000" b="0" i="0" u="none" strike="noStrike" baseline="0">
                      <a:solidFill>
                        <a:srgbClr val="000000"/>
                      </a:solidFill>
                      <a:latin typeface="Arial"/>
                      <a:ea typeface="Arial"/>
                      <a:cs typeface="Arial"/>
                    </a:defRPr>
                  </a:pPr>
                  <a:endParaRPr lang="de-DE"/>
                </a:p>
              </c:txPr>
            </c:trendlineLbl>
          </c:trendline>
          <c:xVal>
            <c:numRef>
              <c:f>'Example_O2-background comp'!$U$28:$Y$28</c:f>
              <c:numCache>
                <c:formatCode>0.00</c:formatCode>
                <c:ptCount val="5"/>
                <c:pt idx="0">
                  <c:v>355.7638</c:v>
                </c:pt>
                <c:pt idx="1">
                  <c:v>295.37110000000001</c:v>
                </c:pt>
                <c:pt idx="2">
                  <c:v>234.1515</c:v>
                </c:pt>
                <c:pt idx="3">
                  <c:v>171.4616</c:v>
                </c:pt>
                <c:pt idx="4">
                  <c:v>111.90130000000001</c:v>
                </c:pt>
              </c:numCache>
            </c:numRef>
          </c:xVal>
          <c:yVal>
            <c:numRef>
              <c:f>'Example_O2-background comp'!$U$29:$Y$29</c:f>
              <c:numCache>
                <c:formatCode>0.00</c:formatCode>
                <c:ptCount val="5"/>
                <c:pt idx="0">
                  <c:v>8.1516000000000002</c:v>
                </c:pt>
                <c:pt idx="1">
                  <c:v>5.7088999999999999</c:v>
                </c:pt>
                <c:pt idx="2">
                  <c:v>3.3220999999999998</c:v>
                </c:pt>
                <c:pt idx="3">
                  <c:v>1.7174</c:v>
                </c:pt>
                <c:pt idx="4">
                  <c:v>-0.1928</c:v>
                </c:pt>
              </c:numCache>
            </c:numRef>
          </c:yVal>
        </c:ser>
        <c:ser>
          <c:idx val="1"/>
          <c:order val="2"/>
          <c:tx>
            <c:strRef>
              <c:f>'Example_O2-background comp'!$D$37</c:f>
              <c:strCache>
                <c:ptCount val="1"/>
                <c:pt idx="0">
                  <c:v>c1</c:v>
                </c:pt>
              </c:strCache>
            </c:strRef>
          </c:tx>
          <c:spPr>
            <a:ln w="28575">
              <a:solidFill>
                <a:srgbClr val="008000"/>
              </a:solidFill>
              <a:prstDash val="dash"/>
            </a:ln>
          </c:spPr>
          <c:marker>
            <c:symbol val="none"/>
          </c:marker>
          <c:xVal>
            <c:numRef>
              <c:f>'Example_O2-background comp'!$E$38:$F$38</c:f>
              <c:numCache>
                <c:formatCode>General</c:formatCode>
                <c:ptCount val="2"/>
                <c:pt idx="0">
                  <c:v>0</c:v>
                </c:pt>
              </c:numCache>
            </c:numRef>
          </c:xVal>
          <c:yVal>
            <c:numRef>
              <c:f>'Example_O2-background comp'!$E$39:$F$39</c:f>
              <c:numCache>
                <c:formatCode>General</c:formatCode>
                <c:ptCount val="2"/>
                <c:pt idx="0">
                  <c:v>-2</c:v>
                </c:pt>
              </c:numCache>
            </c:numRef>
          </c:yVal>
        </c:ser>
        <c:axId val="55331840"/>
        <c:axId val="55354496"/>
      </c:scatterChart>
      <c:valAx>
        <c:axId val="55331840"/>
        <c:scaling>
          <c:orientation val="minMax"/>
          <c:max val="4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71831492761518"/>
              <c:y val="0.91641793992051912"/>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5354496"/>
        <c:crossesAt val="-5"/>
        <c:crossBetween val="midCat"/>
        <c:majorUnit val="100"/>
        <c:minorUnit val="50"/>
      </c:valAx>
      <c:valAx>
        <c:axId val="55354496"/>
        <c:scaling>
          <c:orientation val="minMax"/>
          <c:max val="10"/>
          <c:min val="-5"/>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Background 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slope neg.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3.975701150563727E-2"/>
              <c:y val="7.6591711302544871E-2"/>
            </c:manualLayout>
          </c:layout>
          <c:spPr>
            <a:noFill/>
            <a:ln w="25400">
              <a:noFill/>
            </a:ln>
          </c:spPr>
        </c:title>
        <c:numFmt formatCode="0" sourceLinked="0"/>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5331840"/>
        <c:crossesAt val="0"/>
        <c:crossBetween val="midCat"/>
        <c:majorUnit val="2"/>
        <c:minorUnit val="1"/>
      </c:valAx>
      <c:spPr>
        <a:solidFill>
          <a:srgbClr val="FFFFFF"/>
        </a:solidFill>
        <a:ln w="254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206" footer="0.49212598450000206"/>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4690972719319331"/>
          <c:y val="3.5590870613790002E-2"/>
          <c:w val="0.79514069832180645"/>
          <c:h val="0.78805970149253735"/>
        </c:manualLayout>
      </c:layout>
      <c:scatterChart>
        <c:scatterStyle val="lineMarker"/>
        <c:ser>
          <c:idx val="0"/>
          <c:order val="0"/>
          <c:tx>
            <c:strRef>
              <c:f>'Template_O2-background'!$Q$36</c:f>
              <c:strCache>
                <c:ptCount val="1"/>
                <c:pt idx="0">
                  <c:v>Residuals, error after BG correction</c:v>
                </c:pt>
              </c:strCache>
            </c:strRef>
          </c:tx>
          <c:spPr>
            <a:ln w="25400">
              <a:noFill/>
              <a:prstDash val="solid"/>
            </a:ln>
          </c:spPr>
          <c:marker>
            <c:symbol val="circle"/>
            <c:size val="10"/>
            <c:spPr>
              <a:solidFill>
                <a:srgbClr val="339966"/>
              </a:solidFill>
              <a:ln>
                <a:solidFill>
                  <a:srgbClr val="000000"/>
                </a:solidFill>
                <a:prstDash val="solid"/>
              </a:ln>
            </c:spPr>
          </c:marker>
          <c:dPt>
            <c:idx val="1"/>
            <c:spPr>
              <a:ln w="28575">
                <a:noFill/>
              </a:ln>
            </c:spPr>
          </c:dPt>
          <c:dPt>
            <c:idx val="2"/>
            <c:spPr>
              <a:ln w="28575">
                <a:noFill/>
              </a:ln>
            </c:spPr>
          </c:dPt>
          <c:dPt>
            <c:idx val="3"/>
            <c:spPr>
              <a:ln w="28575">
                <a:noFill/>
              </a:ln>
            </c:spPr>
          </c:dPt>
          <c:trendline>
            <c:spPr>
              <a:ln w="25400">
                <a:solidFill>
                  <a:srgbClr val="000000"/>
                </a:solidFill>
                <a:prstDash val="solid"/>
              </a:ln>
            </c:spPr>
            <c:trendlineType val="linear"/>
            <c:forward val="50"/>
            <c:backward val="50"/>
          </c:trendline>
          <c:xVal>
            <c:numRef>
              <c:f>'Template_O2-background'!$S$28:$BJ$28</c:f>
              <c:numCache>
                <c:formatCode>0.00</c:formatCode>
                <c:ptCount val="44"/>
              </c:numCache>
            </c:numRef>
          </c:xVal>
          <c:yVal>
            <c:numRef>
              <c:f>'Template_O2-background'!$S$36:$BJ$36</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yVal>
        </c:ser>
        <c:ser>
          <c:idx val="1"/>
          <c:order val="1"/>
          <c:tx>
            <c:strRef>
              <c:f>'Template_O2-background'!$Q$38</c:f>
              <c:strCache>
                <c:ptCount val="1"/>
                <c:pt idx="0">
                  <c:v>Error with default values</c:v>
                </c:pt>
              </c:strCache>
            </c:strRef>
          </c:tx>
          <c:spPr>
            <a:ln>
              <a:solidFill>
                <a:schemeClr val="bg1">
                  <a:lumMod val="65000"/>
                </a:schemeClr>
              </a:solidFill>
              <a:prstDash val="sysDot"/>
            </a:ln>
          </c:spPr>
          <c:marker>
            <c:symbol val="none"/>
          </c:marker>
          <c:xVal>
            <c:numRef>
              <c:f>'Template_O2-background'!$S$28:$BJ$28</c:f>
              <c:numCache>
                <c:formatCode>0.00</c:formatCode>
                <c:ptCount val="44"/>
              </c:numCache>
            </c:numRef>
          </c:xVal>
          <c:yVal>
            <c:numRef>
              <c:f>'Template_O2-background'!$S$38:$BJ$38</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yVal>
        </c:ser>
        <c:axId val="50395008"/>
        <c:axId val="50409472"/>
      </c:scatterChart>
      <c:valAx>
        <c:axId val="50395008"/>
        <c:scaling>
          <c:orientation val="minMax"/>
          <c:max val="2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5295047699875853"/>
              <c:y val="0.91641764291658667"/>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0409472"/>
        <c:crossesAt val="-3"/>
        <c:crossBetween val="midCat"/>
        <c:majorUnit val="50"/>
        <c:minorUnit val="25"/>
      </c:valAx>
      <c:valAx>
        <c:axId val="50409472"/>
        <c:scaling>
          <c:orientation val="minMax"/>
          <c:max val="2"/>
          <c:min val="-2"/>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flux per </a:t>
                </a:r>
                <a:r>
                  <a:rPr lang="de-AT" sz="875" b="0" i="1" u="none" strike="noStrike" baseline="0">
                    <a:solidFill>
                      <a:srgbClr val="000000"/>
                    </a:solidFill>
                    <a:latin typeface="Arial"/>
                    <a:cs typeface="Arial"/>
                  </a:rPr>
                  <a:t>V</a:t>
                </a:r>
                <a:r>
                  <a:rPr lang="de-AT" sz="875" b="0" i="0" u="none" strike="noStrike" baseline="0">
                    <a:solidFill>
                      <a:srgbClr val="000000"/>
                    </a:solidFill>
                    <a:latin typeface="Arial"/>
                    <a:cs typeface="Arial"/>
                  </a:rPr>
                  <a:t>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2.3644993477611724E-2"/>
              <c:y val="0.19541898726073881"/>
            </c:manualLayout>
          </c:layout>
          <c:spPr>
            <a:noFill/>
            <a:ln w="25400">
              <a:noFill/>
            </a:ln>
          </c:spPr>
        </c:title>
        <c:numFmt formatCode="0" sourceLinked="0"/>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0395008"/>
        <c:crossesAt val="0"/>
        <c:crossBetween val="midCat"/>
        <c:majorUnit val="1"/>
        <c:minorUnit val="0.5"/>
      </c:valAx>
      <c:spPr>
        <a:solidFill>
          <a:srgbClr val="FFFFFF"/>
        </a:solidFill>
        <a:ln w="254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261" footer="0.4921259845000026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8309884339079693"/>
          <c:y val="4.7477813598000497E-2"/>
          <c:w val="0.77183204752428014"/>
          <c:h val="0.78338392436700288"/>
        </c:manualLayout>
      </c:layout>
      <c:scatterChart>
        <c:scatterStyle val="lineMarker"/>
        <c:ser>
          <c:idx val="0"/>
          <c:order val="0"/>
          <c:tx>
            <c:strRef>
              <c:f>'Template_O2-background'!$J$42</c:f>
              <c:strCache>
                <c:ptCount val="1"/>
                <c:pt idx="0">
                  <c:v>Left</c:v>
                </c:pt>
              </c:strCache>
            </c:strRef>
          </c:tx>
          <c:spPr>
            <a:ln w="28575">
              <a:noFill/>
            </a:ln>
          </c:spPr>
          <c:marker>
            <c:symbol val="circle"/>
            <c:size val="10"/>
            <c:spPr>
              <a:solidFill>
                <a:srgbClr val="FF0000"/>
              </a:solidFill>
              <a:ln>
                <a:solidFill>
                  <a:srgbClr val="000000"/>
                </a:solidFill>
                <a:prstDash val="solid"/>
              </a:ln>
            </c:spPr>
          </c:marker>
          <c:dLbls>
            <c:delete val="1"/>
          </c:dLbls>
          <c:trendline>
            <c:spPr>
              <a:ln w="25400">
                <a:solidFill>
                  <a:srgbClr val="000000"/>
                </a:solidFill>
                <a:prstDash val="solid"/>
              </a:ln>
            </c:spPr>
            <c:trendlineType val="linear"/>
            <c:forward val="50"/>
            <c:backward val="50"/>
            <c:dispEq val="1"/>
            <c:trendlineLbl>
              <c:layout>
                <c:manualLayout>
                  <c:x val="-0.34068887006248527"/>
                  <c:y val="0.17120382064387782"/>
                </c:manualLayout>
              </c:layout>
              <c:numFmt formatCode="#,##0.00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trendlineLbl>
          </c:trendline>
          <c:xVal>
            <c:numRef>
              <c:f>'Template_O2-background'!$S$48:$BJ$48</c:f>
              <c:numCache>
                <c:formatCode>0.00</c:formatCode>
                <c:ptCount val="44"/>
              </c:numCache>
            </c:numRef>
          </c:xVal>
          <c:yVal>
            <c:numRef>
              <c:f>'Template_O2-background'!$S$49:$BJ$49</c:f>
              <c:numCache>
                <c:formatCode>0.00</c:formatCode>
                <c:ptCount val="44"/>
              </c:numCache>
            </c:numRef>
          </c:yVal>
        </c:ser>
        <c:ser>
          <c:idx val="1"/>
          <c:order val="1"/>
          <c:tx>
            <c:strRef>
              <c:f>'Template_O2-background'!$B$58</c:f>
              <c:strCache>
                <c:ptCount val="1"/>
                <c:pt idx="0">
                  <c:v>Default</c:v>
                </c:pt>
              </c:strCache>
            </c:strRef>
          </c:tx>
          <c:spPr>
            <a:ln w="28575">
              <a:solidFill>
                <a:srgbClr val="FF0000"/>
              </a:solidFill>
              <a:prstDash val="dash"/>
            </a:ln>
          </c:spPr>
          <c:marker>
            <c:symbol val="none"/>
          </c:marker>
          <c:dLbls>
            <c:delete val="1"/>
          </c:dLbls>
          <c:xVal>
            <c:numRef>
              <c:f>'Template_O2-background'!$E$58:$F$58</c:f>
              <c:numCache>
                <c:formatCode>General</c:formatCode>
                <c:ptCount val="2"/>
                <c:pt idx="0">
                  <c:v>250</c:v>
                </c:pt>
                <c:pt idx="1">
                  <c:v>0</c:v>
                </c:pt>
              </c:numCache>
            </c:numRef>
          </c:xVal>
          <c:yVal>
            <c:numRef>
              <c:f>'Template_O2-background'!$E$59:$F$59</c:f>
              <c:numCache>
                <c:formatCode>General</c:formatCode>
                <c:ptCount val="2"/>
                <c:pt idx="0">
                  <c:v>4.25</c:v>
                </c:pt>
                <c:pt idx="1">
                  <c:v>-2</c:v>
                </c:pt>
              </c:numCache>
            </c:numRef>
          </c:yVal>
        </c:ser>
        <c:dLbls>
          <c:showVal val="1"/>
          <c:showCatName val="1"/>
          <c:separator>
</c:separator>
        </c:dLbls>
        <c:axId val="50431488"/>
        <c:axId val="50433408"/>
      </c:scatterChart>
      <c:valAx>
        <c:axId val="50431488"/>
        <c:scaling>
          <c:orientation val="minMax"/>
          <c:max val="2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612175343753673"/>
              <c:y val="0.92087148680883002"/>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0433408"/>
        <c:crossesAt val="-3"/>
        <c:crossBetween val="midCat"/>
        <c:majorUnit val="50"/>
        <c:minorUnit val="25"/>
      </c:valAx>
      <c:valAx>
        <c:axId val="50433408"/>
        <c:scaling>
          <c:orientation val="minMax"/>
          <c:max val="4"/>
          <c:min val="-3"/>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Background 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slope neg.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4.7887491675480884E-2"/>
              <c:y val="9.1180623698633445E-2"/>
            </c:manualLayout>
          </c:layout>
          <c:spPr>
            <a:noFill/>
            <a:ln w="25400">
              <a:noFill/>
            </a:ln>
          </c:spPr>
        </c:title>
        <c:numFmt formatCode="0" sourceLinked="0"/>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0431488"/>
        <c:crossesAt val="0"/>
        <c:crossBetween val="midCat"/>
        <c:majorUnit val="1"/>
        <c:minorUnit val="0.5"/>
      </c:valAx>
      <c:spPr>
        <a:solidFill>
          <a:srgbClr val="FFFFFF"/>
        </a:solidFill>
        <a:ln w="254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272" footer="0.49212598450000272"/>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8309884339079699"/>
          <c:y val="4.7477813598000497E-2"/>
          <c:w val="0.77183204752428036"/>
          <c:h val="0.78338392436700266"/>
        </c:manualLayout>
      </c:layout>
      <c:scatterChart>
        <c:scatterStyle val="lineMarker"/>
        <c:ser>
          <c:idx val="0"/>
          <c:order val="0"/>
          <c:tx>
            <c:strRef>
              <c:f>'Template_O2-background'!$Q$56</c:f>
              <c:strCache>
                <c:ptCount val="1"/>
                <c:pt idx="0">
                  <c:v>Residuals, error after BG correction</c:v>
                </c:pt>
              </c:strCache>
            </c:strRef>
          </c:tx>
          <c:spPr>
            <a:ln w="28575">
              <a:noFill/>
            </a:ln>
          </c:spPr>
          <c:marker>
            <c:symbol val="circle"/>
            <c:size val="10"/>
            <c:spPr>
              <a:solidFill>
                <a:srgbClr val="FF0000"/>
              </a:solidFill>
              <a:ln>
                <a:solidFill>
                  <a:srgbClr val="000000"/>
                </a:solidFill>
                <a:prstDash val="solid"/>
              </a:ln>
            </c:spPr>
          </c:marker>
          <c:dLbls>
            <c:delete val="1"/>
          </c:dLbls>
          <c:trendline>
            <c:spPr>
              <a:ln w="25400">
                <a:solidFill>
                  <a:srgbClr val="000000"/>
                </a:solidFill>
                <a:prstDash val="solid"/>
              </a:ln>
            </c:spPr>
            <c:trendlineType val="linear"/>
            <c:forward val="50"/>
            <c:backward val="50"/>
          </c:trendline>
          <c:xVal>
            <c:numRef>
              <c:f>'Template_O2-background'!$S$48:$BJ$48</c:f>
              <c:numCache>
                <c:formatCode>0.00</c:formatCode>
                <c:ptCount val="44"/>
              </c:numCache>
            </c:numRef>
          </c:xVal>
          <c:yVal>
            <c:numRef>
              <c:f>'Template_O2-background'!$S$56:$BJ$56</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yVal>
        </c:ser>
        <c:ser>
          <c:idx val="1"/>
          <c:order val="1"/>
          <c:tx>
            <c:v/>
          </c:tx>
          <c:spPr>
            <a:ln w="28575">
              <a:solidFill>
                <a:schemeClr val="bg1">
                  <a:lumMod val="65000"/>
                </a:schemeClr>
              </a:solidFill>
              <a:prstDash val="sysDot"/>
            </a:ln>
          </c:spPr>
          <c:marker>
            <c:symbol val="none"/>
          </c:marker>
          <c:dLbls>
            <c:delete val="1"/>
          </c:dLbls>
          <c:xVal>
            <c:numRef>
              <c:f>'Template_O2-background'!$S$48:$BJ$48</c:f>
              <c:numCache>
                <c:formatCode>0.00</c:formatCode>
                <c:ptCount val="44"/>
              </c:numCache>
            </c:numRef>
          </c:xVal>
          <c:yVal>
            <c:numRef>
              <c:f>'Template_O2-background'!$S$58:$BJ$58</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yVal>
        </c:ser>
        <c:dLbls>
          <c:showVal val="1"/>
          <c:showCatName val="1"/>
          <c:separator>
</c:separator>
        </c:dLbls>
        <c:axId val="50476928"/>
        <c:axId val="50507776"/>
      </c:scatterChart>
      <c:valAx>
        <c:axId val="50476928"/>
        <c:scaling>
          <c:orientation val="minMax"/>
          <c:max val="2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6121740770427663"/>
              <c:y val="0.92087148680883002"/>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0507776"/>
        <c:crossesAt val="-3"/>
        <c:crossBetween val="midCat"/>
        <c:majorUnit val="50"/>
        <c:minorUnit val="25"/>
      </c:valAx>
      <c:valAx>
        <c:axId val="50507776"/>
        <c:scaling>
          <c:orientation val="minMax"/>
          <c:max val="2"/>
          <c:min val="-2"/>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flux per </a:t>
                </a:r>
                <a:r>
                  <a:rPr lang="de-AT" sz="875" b="0" i="1" u="none" strike="noStrike" baseline="0">
                    <a:solidFill>
                      <a:srgbClr val="000000"/>
                    </a:solidFill>
                    <a:latin typeface="Arial"/>
                    <a:cs typeface="Arial"/>
                  </a:rPr>
                  <a:t>V</a:t>
                </a:r>
                <a:r>
                  <a:rPr lang="de-AT" sz="875" b="0" i="0" u="none" strike="noStrike" baseline="0">
                    <a:solidFill>
                      <a:srgbClr val="000000"/>
                    </a:solidFill>
                    <a:latin typeface="Arial"/>
                    <a:cs typeface="Arial"/>
                  </a:rPr>
                  <a:t>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4.7887532022569061E-2"/>
              <c:y val="0.23063574499996017"/>
            </c:manualLayout>
          </c:layout>
          <c:spPr>
            <a:noFill/>
            <a:ln w="25400">
              <a:noFill/>
            </a:ln>
          </c:spPr>
        </c:title>
        <c:numFmt formatCode="0" sourceLinked="0"/>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0476928"/>
        <c:crossesAt val="0"/>
        <c:crossBetween val="midCat"/>
        <c:majorUnit val="1"/>
        <c:minorUnit val="0.5"/>
      </c:valAx>
      <c:spPr>
        <a:solidFill>
          <a:srgbClr val="FFFFFF"/>
        </a:solidFill>
        <a:ln w="254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283" footer="0.49212598450000283"/>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4690972719319337"/>
          <c:y val="3.5590870613790002E-2"/>
          <c:w val="0.79514069832180678"/>
          <c:h val="0.78805970149253735"/>
        </c:manualLayout>
      </c:layout>
      <c:scatterChart>
        <c:scatterStyle val="lineMarker"/>
        <c:ser>
          <c:idx val="0"/>
          <c:order val="0"/>
          <c:tx>
            <c:strRef>
              <c:f>'Template_O2-background'!$J$62</c:f>
              <c:strCache>
                <c:ptCount val="1"/>
                <c:pt idx="0">
                  <c:v>Right</c:v>
                </c:pt>
              </c:strCache>
            </c:strRef>
          </c:tx>
          <c:spPr>
            <a:ln w="25400">
              <a:noFill/>
              <a:prstDash val="solid"/>
            </a:ln>
          </c:spPr>
          <c:marker>
            <c:symbol val="circle"/>
            <c:size val="10"/>
            <c:spPr>
              <a:solidFill>
                <a:srgbClr val="339966"/>
              </a:solidFill>
              <a:ln>
                <a:solidFill>
                  <a:srgbClr val="000000"/>
                </a:solidFill>
                <a:prstDash val="solid"/>
              </a:ln>
            </c:spPr>
          </c:marker>
          <c:dPt>
            <c:idx val="1"/>
            <c:spPr>
              <a:ln w="28575">
                <a:noFill/>
              </a:ln>
            </c:spPr>
          </c:dPt>
          <c:dPt>
            <c:idx val="2"/>
            <c:spPr>
              <a:ln w="28575">
                <a:noFill/>
              </a:ln>
            </c:spPr>
          </c:dPt>
          <c:dPt>
            <c:idx val="3"/>
            <c:spPr>
              <a:ln w="28575">
                <a:noFill/>
              </a:ln>
            </c:spPr>
          </c:dPt>
          <c:trendline>
            <c:spPr>
              <a:ln w="25400">
                <a:solidFill>
                  <a:srgbClr val="000000"/>
                </a:solidFill>
                <a:prstDash val="solid"/>
              </a:ln>
            </c:spPr>
            <c:trendlineType val="linear"/>
            <c:forward val="50"/>
            <c:backward val="50"/>
            <c:dispEq val="1"/>
            <c:trendlineLbl>
              <c:layout>
                <c:manualLayout>
                  <c:x val="-0.31996124031007839"/>
                  <c:y val="0.12861280271000608"/>
                </c:manualLayout>
              </c:layout>
              <c:numFmt formatCode="#,##0.00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trendlineLbl>
          </c:trendline>
          <c:xVal>
            <c:numRef>
              <c:f>'Template_O2-background'!$S$68:$BJ$68</c:f>
              <c:numCache>
                <c:formatCode>0.00</c:formatCode>
                <c:ptCount val="44"/>
              </c:numCache>
            </c:numRef>
          </c:xVal>
          <c:yVal>
            <c:numRef>
              <c:f>'Template_O2-background'!$S$69:$BJ$69</c:f>
              <c:numCache>
                <c:formatCode>0.00</c:formatCode>
                <c:ptCount val="44"/>
              </c:numCache>
            </c:numRef>
          </c:yVal>
        </c:ser>
        <c:ser>
          <c:idx val="1"/>
          <c:order val="1"/>
          <c:tx>
            <c:strRef>
              <c:f>'Template_O2-background'!$D$78</c:f>
              <c:strCache>
                <c:ptCount val="1"/>
                <c:pt idx="0">
                  <c:v>-2</c:v>
                </c:pt>
              </c:strCache>
            </c:strRef>
          </c:tx>
          <c:spPr>
            <a:ln>
              <a:solidFill>
                <a:srgbClr val="008000"/>
              </a:solidFill>
              <a:prstDash val="dash"/>
            </a:ln>
          </c:spPr>
          <c:marker>
            <c:symbol val="none"/>
          </c:marker>
          <c:xVal>
            <c:numRef>
              <c:f>'Template_O2-background'!$E$78:$F$78</c:f>
              <c:numCache>
                <c:formatCode>General</c:formatCode>
                <c:ptCount val="2"/>
                <c:pt idx="0">
                  <c:v>250</c:v>
                </c:pt>
                <c:pt idx="1">
                  <c:v>0</c:v>
                </c:pt>
              </c:numCache>
            </c:numRef>
          </c:xVal>
          <c:yVal>
            <c:numRef>
              <c:f>'Template_O2-background'!$E$79:$F$79</c:f>
              <c:numCache>
                <c:formatCode>General</c:formatCode>
                <c:ptCount val="2"/>
                <c:pt idx="0">
                  <c:v>4.25</c:v>
                </c:pt>
                <c:pt idx="1">
                  <c:v>-2</c:v>
                </c:pt>
              </c:numCache>
            </c:numRef>
          </c:yVal>
        </c:ser>
        <c:axId val="50616960"/>
        <c:axId val="50664192"/>
      </c:scatterChart>
      <c:valAx>
        <c:axId val="50616960"/>
        <c:scaling>
          <c:orientation val="minMax"/>
          <c:max val="2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5295052297567292"/>
              <c:y val="0.91641764291658667"/>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0664192"/>
        <c:crossesAt val="-3"/>
        <c:crossBetween val="midCat"/>
        <c:majorUnit val="50"/>
        <c:minorUnit val="25"/>
      </c:valAx>
      <c:valAx>
        <c:axId val="50664192"/>
        <c:scaling>
          <c:orientation val="minMax"/>
          <c:max val="4"/>
          <c:min val="-3"/>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Background 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slope neg.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2.3644924981392243E-2"/>
              <c:y val="9.7008834261570961E-2"/>
            </c:manualLayout>
          </c:layout>
          <c:spPr>
            <a:noFill/>
            <a:ln w="25400">
              <a:noFill/>
            </a:ln>
          </c:spPr>
        </c:title>
        <c:numFmt formatCode="0" sourceLinked="0"/>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0616960"/>
        <c:crossesAt val="0"/>
        <c:crossBetween val="midCat"/>
        <c:majorUnit val="1"/>
        <c:minorUnit val="0.5"/>
      </c:valAx>
      <c:spPr>
        <a:solidFill>
          <a:srgbClr val="FFFFFF"/>
        </a:solidFill>
        <a:ln w="254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272" footer="0.49212598450000272"/>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4690972719319345"/>
          <c:y val="3.5590870613790002E-2"/>
          <c:w val="0.795140698321807"/>
          <c:h val="0.78805970149253735"/>
        </c:manualLayout>
      </c:layout>
      <c:scatterChart>
        <c:scatterStyle val="lineMarker"/>
        <c:ser>
          <c:idx val="0"/>
          <c:order val="0"/>
          <c:tx>
            <c:strRef>
              <c:f>'Template_O2-background'!$Q$76</c:f>
              <c:strCache>
                <c:ptCount val="1"/>
                <c:pt idx="0">
                  <c:v>Residuals, error after BG correction</c:v>
                </c:pt>
              </c:strCache>
            </c:strRef>
          </c:tx>
          <c:spPr>
            <a:ln w="25400">
              <a:noFill/>
              <a:prstDash val="solid"/>
            </a:ln>
          </c:spPr>
          <c:marker>
            <c:symbol val="circle"/>
            <c:size val="10"/>
            <c:spPr>
              <a:solidFill>
                <a:srgbClr val="339966"/>
              </a:solidFill>
              <a:ln>
                <a:solidFill>
                  <a:srgbClr val="000000"/>
                </a:solidFill>
                <a:prstDash val="solid"/>
              </a:ln>
            </c:spPr>
          </c:marker>
          <c:dPt>
            <c:idx val="1"/>
            <c:spPr>
              <a:ln w="28575">
                <a:noFill/>
              </a:ln>
            </c:spPr>
          </c:dPt>
          <c:dPt>
            <c:idx val="2"/>
            <c:spPr>
              <a:ln w="28575">
                <a:noFill/>
              </a:ln>
            </c:spPr>
          </c:dPt>
          <c:dPt>
            <c:idx val="3"/>
            <c:spPr>
              <a:ln w="28575">
                <a:noFill/>
              </a:ln>
            </c:spPr>
          </c:dPt>
          <c:trendline>
            <c:spPr>
              <a:ln w="25400">
                <a:solidFill>
                  <a:srgbClr val="000000"/>
                </a:solidFill>
                <a:prstDash val="solid"/>
              </a:ln>
            </c:spPr>
            <c:trendlineType val="linear"/>
            <c:forward val="50"/>
            <c:backward val="50"/>
          </c:trendline>
          <c:xVal>
            <c:numRef>
              <c:f>'Template_O2-background'!$S$68:$BJ$68</c:f>
              <c:numCache>
                <c:formatCode>0.00</c:formatCode>
                <c:ptCount val="44"/>
              </c:numCache>
            </c:numRef>
          </c:xVal>
          <c:yVal>
            <c:numRef>
              <c:f>'Template_O2-background'!$S$76:$BJ$76</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yVal>
        </c:ser>
        <c:ser>
          <c:idx val="1"/>
          <c:order val="1"/>
          <c:tx>
            <c:strRef>
              <c:f>'Template_O2-background'!$Q$78</c:f>
              <c:strCache>
                <c:ptCount val="1"/>
                <c:pt idx="0">
                  <c:v>Error with default values</c:v>
                </c:pt>
              </c:strCache>
            </c:strRef>
          </c:tx>
          <c:spPr>
            <a:ln>
              <a:solidFill>
                <a:schemeClr val="bg1">
                  <a:lumMod val="65000"/>
                </a:schemeClr>
              </a:solidFill>
              <a:prstDash val="sysDot"/>
            </a:ln>
          </c:spPr>
          <c:marker>
            <c:symbol val="none"/>
          </c:marker>
          <c:xVal>
            <c:numRef>
              <c:f>'Template_O2-background'!$S$68:$BJ$68</c:f>
              <c:numCache>
                <c:formatCode>0.00</c:formatCode>
                <c:ptCount val="44"/>
              </c:numCache>
            </c:numRef>
          </c:xVal>
          <c:yVal>
            <c:numRef>
              <c:f>'Template_O2-background'!$S$78:$BJ$78</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yVal>
        </c:ser>
        <c:axId val="50921856"/>
        <c:axId val="50923776"/>
      </c:scatterChart>
      <c:valAx>
        <c:axId val="50921856"/>
        <c:scaling>
          <c:orientation val="minMax"/>
          <c:max val="2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5295047699875853"/>
              <c:y val="0.91641764291658667"/>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0923776"/>
        <c:crossesAt val="-3"/>
        <c:crossBetween val="midCat"/>
        <c:majorUnit val="50"/>
        <c:minorUnit val="25"/>
      </c:valAx>
      <c:valAx>
        <c:axId val="50923776"/>
        <c:scaling>
          <c:orientation val="minMax"/>
          <c:max val="2"/>
          <c:min val="-2"/>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flux per </a:t>
                </a:r>
                <a:r>
                  <a:rPr lang="de-AT" sz="875" b="0" i="1" u="none" strike="noStrike" baseline="0">
                    <a:solidFill>
                      <a:srgbClr val="000000"/>
                    </a:solidFill>
                    <a:latin typeface="Arial"/>
                    <a:cs typeface="Arial"/>
                  </a:rPr>
                  <a:t>V</a:t>
                </a:r>
                <a:r>
                  <a:rPr lang="de-AT" sz="875" b="0" i="0" u="none" strike="noStrike" baseline="0">
                    <a:solidFill>
                      <a:srgbClr val="000000"/>
                    </a:solidFill>
                    <a:latin typeface="Arial"/>
                    <a:cs typeface="Arial"/>
                  </a:rPr>
                  <a:t>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2.3644993477611724E-2"/>
              <c:y val="0.19541898726073881"/>
            </c:manualLayout>
          </c:layout>
          <c:spPr>
            <a:noFill/>
            <a:ln w="25400">
              <a:noFill/>
            </a:ln>
          </c:spPr>
        </c:title>
        <c:numFmt formatCode="0" sourceLinked="0"/>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0921856"/>
        <c:crossesAt val="0"/>
        <c:crossBetween val="midCat"/>
        <c:majorUnit val="1"/>
        <c:minorUnit val="0.5"/>
      </c:valAx>
      <c:spPr>
        <a:solidFill>
          <a:srgbClr val="FFFFFF"/>
        </a:solidFill>
        <a:ln w="254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283" footer="0.49212598450000283"/>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8309884339079682"/>
          <c:y val="4.7477813598000497E-2"/>
          <c:w val="0.77183204752427992"/>
          <c:h val="0.7833839243670031"/>
        </c:manualLayout>
      </c:layout>
      <c:scatterChart>
        <c:scatterStyle val="lineMarker"/>
        <c:ser>
          <c:idx val="0"/>
          <c:order val="0"/>
          <c:tx>
            <c:strRef>
              <c:f>'Demo newO2-background (2)'!$J$2</c:f>
              <c:strCache>
                <c:ptCount val="1"/>
                <c:pt idx="0">
                  <c:v>Left</c:v>
                </c:pt>
              </c:strCache>
            </c:strRef>
          </c:tx>
          <c:spPr>
            <a:ln w="28575">
              <a:noFill/>
            </a:ln>
          </c:spPr>
          <c:marker>
            <c:symbol val="circle"/>
            <c:size val="10"/>
            <c:spPr>
              <a:solidFill>
                <a:srgbClr val="FF0000"/>
              </a:solidFill>
              <a:ln>
                <a:solidFill>
                  <a:srgbClr val="000000"/>
                </a:solidFill>
                <a:prstDash val="solid"/>
              </a:ln>
            </c:spPr>
          </c:marker>
          <c:dLbls>
            <c:delete val="1"/>
          </c:dLbls>
          <c:trendline>
            <c:spPr>
              <a:ln w="25400">
                <a:solidFill>
                  <a:srgbClr val="000000"/>
                </a:solidFill>
                <a:prstDash val="solid"/>
              </a:ln>
            </c:spPr>
            <c:trendlineType val="linear"/>
            <c:forward val="50"/>
            <c:backward val="50"/>
            <c:dispEq val="1"/>
            <c:trendlineLbl>
              <c:layout>
                <c:manualLayout>
                  <c:x val="-0.34068887006248505"/>
                  <c:y val="0.17120382064387782"/>
                </c:manualLayout>
              </c:layout>
              <c:numFmt formatCode="#,##0.00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trendlineLbl>
          </c:trendline>
          <c:xVal>
            <c:numRef>
              <c:f>'Demo newO2-background (2)'!$S$8:$BJ$8</c:f>
              <c:numCache>
                <c:formatCode>0.00</c:formatCode>
                <c:ptCount val="44"/>
              </c:numCache>
            </c:numRef>
          </c:xVal>
          <c:yVal>
            <c:numRef>
              <c:f>'Demo newO2-background (2)'!$S$9:$BJ$9</c:f>
              <c:numCache>
                <c:formatCode>0.00</c:formatCode>
                <c:ptCount val="44"/>
              </c:numCache>
            </c:numRef>
          </c:yVal>
        </c:ser>
        <c:ser>
          <c:idx val="1"/>
          <c:order val="1"/>
          <c:tx>
            <c:strRef>
              <c:f>'Demo newO2-background (2)'!$B$18</c:f>
              <c:strCache>
                <c:ptCount val="1"/>
                <c:pt idx="0">
                  <c:v>Default</c:v>
                </c:pt>
              </c:strCache>
            </c:strRef>
          </c:tx>
          <c:spPr>
            <a:ln w="28575">
              <a:solidFill>
                <a:srgbClr val="FF0000"/>
              </a:solidFill>
              <a:prstDash val="dash"/>
            </a:ln>
          </c:spPr>
          <c:marker>
            <c:symbol val="none"/>
          </c:marker>
          <c:dLbls>
            <c:delete val="1"/>
          </c:dLbls>
          <c:xVal>
            <c:numRef>
              <c:f>'Demo newO2-background (2)'!$E$18:$F$18</c:f>
              <c:numCache>
                <c:formatCode>General</c:formatCode>
                <c:ptCount val="2"/>
                <c:pt idx="0">
                  <c:v>250</c:v>
                </c:pt>
                <c:pt idx="1">
                  <c:v>0</c:v>
                </c:pt>
              </c:numCache>
            </c:numRef>
          </c:xVal>
          <c:yVal>
            <c:numRef>
              <c:f>'Demo newO2-background (2)'!$E$19:$F$19</c:f>
              <c:numCache>
                <c:formatCode>General</c:formatCode>
                <c:ptCount val="2"/>
                <c:pt idx="0">
                  <c:v>4.25</c:v>
                </c:pt>
                <c:pt idx="1">
                  <c:v>-2</c:v>
                </c:pt>
              </c:numCache>
            </c:numRef>
          </c:yVal>
        </c:ser>
        <c:dLbls>
          <c:showVal val="1"/>
          <c:showCatName val="1"/>
          <c:separator>
</c:separator>
        </c:dLbls>
        <c:axId val="51114752"/>
        <c:axId val="51116672"/>
      </c:scatterChart>
      <c:valAx>
        <c:axId val="51114752"/>
        <c:scaling>
          <c:orientation val="minMax"/>
          <c:max val="2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612175343753673"/>
              <c:y val="0.92087148680883024"/>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1116672"/>
        <c:crossesAt val="-3"/>
        <c:crossBetween val="midCat"/>
        <c:majorUnit val="50"/>
        <c:minorUnit val="25"/>
      </c:valAx>
      <c:valAx>
        <c:axId val="51116672"/>
        <c:scaling>
          <c:orientation val="minMax"/>
          <c:max val="4"/>
          <c:min val="-3"/>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Background 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slope neg.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4.7887491675480898E-2"/>
              <c:y val="9.1180623698633445E-2"/>
            </c:manualLayout>
          </c:layout>
          <c:spPr>
            <a:noFill/>
            <a:ln w="25400">
              <a:noFill/>
            </a:ln>
          </c:spPr>
        </c:title>
        <c:numFmt formatCode="0" sourceLinked="0"/>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1114752"/>
        <c:crossesAt val="0"/>
        <c:crossBetween val="midCat"/>
        <c:majorUnit val="1"/>
        <c:minorUnit val="0.5"/>
      </c:valAx>
      <c:spPr>
        <a:solidFill>
          <a:srgbClr val="FFFFFF"/>
        </a:solidFill>
        <a:ln w="254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261" footer="0.49212598450000261"/>
    <c:pageSetup paperSize="9"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10" Type="http://schemas.openxmlformats.org/officeDocument/2006/relationships/image" Target="../media/image2.emf"/><Relationship Id="rId4" Type="http://schemas.openxmlformats.org/officeDocument/2006/relationships/chart" Target="../charts/chart12.xml"/><Relationship Id="rId9"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chart" Target="../charts/chart18.xml"/><Relationship Id="rId1" Type="http://schemas.openxmlformats.org/officeDocument/2006/relationships/chart" Target="../charts/chart17.xml"/><Relationship Id="rId6" Type="http://schemas.openxmlformats.org/officeDocument/2006/relationships/chart" Target="../charts/chart20.xml"/><Relationship Id="rId5" Type="http://schemas.openxmlformats.org/officeDocument/2006/relationships/chart" Target="../charts/chart19.xml"/><Relationship Id="rId4" Type="http://schemas.openxmlformats.org/officeDocument/2006/relationships/image" Target="../media/image4.emf"/></Relationships>
</file>

<file path=xl/drawings/_rels/drawing4.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7.emf"/><Relationship Id="rId5" Type="http://schemas.openxmlformats.org/officeDocument/2006/relationships/image" Target="../media/image6.emf"/><Relationship Id="rId4" Type="http://schemas.openxmlformats.org/officeDocument/2006/relationships/chart" Target="../charts/chart2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4" Type="http://schemas.openxmlformats.org/officeDocument/2006/relationships/chart" Target="../charts/chart28.xml"/></Relationships>
</file>

<file path=xl/drawings/_rels/drawing6.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vmlDrawing10.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7</xdr:col>
      <xdr:colOff>85725</xdr:colOff>
      <xdr:row>0</xdr:row>
      <xdr:rowOff>66675</xdr:rowOff>
    </xdr:from>
    <xdr:to>
      <xdr:col>8</xdr:col>
      <xdr:colOff>9525</xdr:colOff>
      <xdr:row>19</xdr:row>
      <xdr:rowOff>123825</xdr:rowOff>
    </xdr:to>
    <xdr:graphicFrame macro="">
      <xdr:nvGraphicFramePr>
        <xdr:cNvPr id="18399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85725</xdr:colOff>
      <xdr:row>20</xdr:row>
      <xdr:rowOff>19050</xdr:rowOff>
    </xdr:from>
    <xdr:to>
      <xdr:col>8</xdr:col>
      <xdr:colOff>9525</xdr:colOff>
      <xdr:row>39</xdr:row>
      <xdr:rowOff>66675</xdr:rowOff>
    </xdr:to>
    <xdr:graphicFrame macro="">
      <xdr:nvGraphicFramePr>
        <xdr:cNvPr id="183992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0</xdr:row>
      <xdr:rowOff>66675</xdr:rowOff>
    </xdr:from>
    <xdr:to>
      <xdr:col>8</xdr:col>
      <xdr:colOff>3181350</xdr:colOff>
      <xdr:row>19</xdr:row>
      <xdr:rowOff>123825</xdr:rowOff>
    </xdr:to>
    <xdr:graphicFrame macro="">
      <xdr:nvGraphicFramePr>
        <xdr:cNvPr id="18399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20</xdr:row>
      <xdr:rowOff>19050</xdr:rowOff>
    </xdr:from>
    <xdr:to>
      <xdr:col>8</xdr:col>
      <xdr:colOff>3181350</xdr:colOff>
      <xdr:row>39</xdr:row>
      <xdr:rowOff>66675</xdr:rowOff>
    </xdr:to>
    <xdr:graphicFrame macro="">
      <xdr:nvGraphicFramePr>
        <xdr:cNvPr id="183992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85725</xdr:colOff>
      <xdr:row>40</xdr:row>
      <xdr:rowOff>66675</xdr:rowOff>
    </xdr:from>
    <xdr:to>
      <xdr:col>8</xdr:col>
      <xdr:colOff>9525</xdr:colOff>
      <xdr:row>59</xdr:row>
      <xdr:rowOff>123825</xdr:rowOff>
    </xdr:to>
    <xdr:graphicFrame macro="">
      <xdr:nvGraphicFramePr>
        <xdr:cNvPr id="18399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40</xdr:row>
      <xdr:rowOff>66675</xdr:rowOff>
    </xdr:from>
    <xdr:to>
      <xdr:col>8</xdr:col>
      <xdr:colOff>3181350</xdr:colOff>
      <xdr:row>59</xdr:row>
      <xdr:rowOff>123825</xdr:rowOff>
    </xdr:to>
    <xdr:graphicFrame macro="">
      <xdr:nvGraphicFramePr>
        <xdr:cNvPr id="18399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85725</xdr:colOff>
      <xdr:row>60</xdr:row>
      <xdr:rowOff>19050</xdr:rowOff>
    </xdr:from>
    <xdr:to>
      <xdr:col>8</xdr:col>
      <xdr:colOff>9525</xdr:colOff>
      <xdr:row>79</xdr:row>
      <xdr:rowOff>66675</xdr:rowOff>
    </xdr:to>
    <xdr:graphicFrame macro="">
      <xdr:nvGraphicFramePr>
        <xdr:cNvPr id="18399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60</xdr:row>
      <xdr:rowOff>19050</xdr:rowOff>
    </xdr:from>
    <xdr:to>
      <xdr:col>8</xdr:col>
      <xdr:colOff>3181350</xdr:colOff>
      <xdr:row>79</xdr:row>
      <xdr:rowOff>66675</xdr:rowOff>
    </xdr:to>
    <xdr:graphicFrame macro="">
      <xdr:nvGraphicFramePr>
        <xdr:cNvPr id="183993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85725</xdr:colOff>
      <xdr:row>0</xdr:row>
      <xdr:rowOff>66675</xdr:rowOff>
    </xdr:from>
    <xdr:to>
      <xdr:col>8</xdr:col>
      <xdr:colOff>9525</xdr:colOff>
      <xdr:row>19</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85725</xdr:colOff>
      <xdr:row>20</xdr:row>
      <xdr:rowOff>19050</xdr:rowOff>
    </xdr:from>
    <xdr:to>
      <xdr:col>8</xdr:col>
      <xdr:colOff>9525</xdr:colOff>
      <xdr:row>39</xdr:row>
      <xdr:rowOff>66675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0</xdr:row>
      <xdr:rowOff>66675</xdr:rowOff>
    </xdr:from>
    <xdr:to>
      <xdr:col>8</xdr:col>
      <xdr:colOff>3181350</xdr:colOff>
      <xdr:row>19</xdr:row>
      <xdr:rowOff>123825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20</xdr:row>
      <xdr:rowOff>19050</xdr:rowOff>
    </xdr:from>
    <xdr:to>
      <xdr:col>8</xdr:col>
      <xdr:colOff>3181350</xdr:colOff>
      <xdr:row>39</xdr:row>
      <xdr:rowOff>66675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85725</xdr:colOff>
      <xdr:row>40</xdr:row>
      <xdr:rowOff>66675</xdr:rowOff>
    </xdr:from>
    <xdr:to>
      <xdr:col>8</xdr:col>
      <xdr:colOff>9525</xdr:colOff>
      <xdr:row>59</xdr:row>
      <xdr:rowOff>123825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40</xdr:row>
      <xdr:rowOff>66675</xdr:rowOff>
    </xdr:from>
    <xdr:to>
      <xdr:col>8</xdr:col>
      <xdr:colOff>3181350</xdr:colOff>
      <xdr:row>59</xdr:row>
      <xdr:rowOff>123825</xdr:rowOff>
    </xdr:to>
    <xdr:graphicFrame macro="">
      <xdr:nvGraphicFramePr>
        <xdr:cNvPr id="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85725</xdr:colOff>
      <xdr:row>60</xdr:row>
      <xdr:rowOff>19050</xdr:rowOff>
    </xdr:from>
    <xdr:to>
      <xdr:col>8</xdr:col>
      <xdr:colOff>9525</xdr:colOff>
      <xdr:row>79</xdr:row>
      <xdr:rowOff>66675</xdr:rowOff>
    </xdr:to>
    <xdr:graphicFrame macro="">
      <xdr:nvGraphicFramePr>
        <xdr:cNvPr id="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60</xdr:row>
      <xdr:rowOff>19050</xdr:rowOff>
    </xdr:from>
    <xdr:to>
      <xdr:col>8</xdr:col>
      <xdr:colOff>3181350</xdr:colOff>
      <xdr:row>79</xdr:row>
      <xdr:rowOff>66675</xdr:rowOff>
    </xdr:to>
    <xdr:graphicFrame macro="">
      <xdr:nvGraphicFramePr>
        <xdr:cNvPr id="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0</xdr:colOff>
      <xdr:row>65</xdr:row>
      <xdr:rowOff>1</xdr:rowOff>
    </xdr:from>
    <xdr:to>
      <xdr:col>6</xdr:col>
      <xdr:colOff>782280</xdr:colOff>
      <xdr:row>73</xdr:row>
      <xdr:rowOff>114664</xdr:rowOff>
    </xdr:to>
    <xdr:pic>
      <xdr:nvPicPr>
        <xdr:cNvPr id="1844248" name="Picture 24"/>
        <xdr:cNvPicPr>
          <a:picLocks noChangeAspect="1" noChangeArrowheads="1"/>
        </xdr:cNvPicPr>
      </xdr:nvPicPr>
      <xdr:blipFill>
        <a:blip xmlns:r="http://schemas.openxmlformats.org/officeDocument/2006/relationships" r:embed="rId9" cstate="print"/>
        <a:srcRect/>
        <a:stretch>
          <a:fillRect/>
        </a:stretch>
      </xdr:blipFill>
      <xdr:spPr bwMode="auto">
        <a:xfrm>
          <a:off x="449580" y="10401301"/>
          <a:ext cx="5400000" cy="1394823"/>
        </a:xfrm>
        <a:prstGeom prst="rect">
          <a:avLst/>
        </a:prstGeom>
        <a:noFill/>
      </xdr:spPr>
    </xdr:pic>
    <xdr:clientData/>
  </xdr:twoCellAnchor>
  <xdr:twoCellAnchor editAs="oneCell">
    <xdr:from>
      <xdr:col>1</xdr:col>
      <xdr:colOff>0</xdr:colOff>
      <xdr:row>45</xdr:row>
      <xdr:rowOff>1</xdr:rowOff>
    </xdr:from>
    <xdr:to>
      <xdr:col>6</xdr:col>
      <xdr:colOff>782280</xdr:colOff>
      <xdr:row>53</xdr:row>
      <xdr:rowOff>114664</xdr:rowOff>
    </xdr:to>
    <xdr:pic>
      <xdr:nvPicPr>
        <xdr:cNvPr id="1844249" name="Picture 25"/>
        <xdr:cNvPicPr>
          <a:picLocks noChangeAspect="1" noChangeArrowheads="1"/>
        </xdr:cNvPicPr>
      </xdr:nvPicPr>
      <xdr:blipFill>
        <a:blip xmlns:r="http://schemas.openxmlformats.org/officeDocument/2006/relationships" r:embed="rId10" cstate="print"/>
        <a:srcRect/>
        <a:stretch>
          <a:fillRect/>
        </a:stretch>
      </xdr:blipFill>
      <xdr:spPr bwMode="auto">
        <a:xfrm>
          <a:off x="449580" y="7200901"/>
          <a:ext cx="5400000" cy="1394823"/>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85725</xdr:colOff>
      <xdr:row>0</xdr:row>
      <xdr:rowOff>66675</xdr:rowOff>
    </xdr:from>
    <xdr:to>
      <xdr:col>8</xdr:col>
      <xdr:colOff>9525</xdr:colOff>
      <xdr:row>19</xdr:row>
      <xdr:rowOff>123825</xdr:rowOff>
    </xdr:to>
    <xdr:graphicFrame macro="">
      <xdr:nvGraphicFramePr>
        <xdr:cNvPr id="17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85725</xdr:colOff>
      <xdr:row>20</xdr:row>
      <xdr:rowOff>19050</xdr:rowOff>
    </xdr:from>
    <xdr:to>
      <xdr:col>8</xdr:col>
      <xdr:colOff>9525</xdr:colOff>
      <xdr:row>39</xdr:row>
      <xdr:rowOff>66675</xdr:rowOff>
    </xdr:to>
    <xdr:graphicFrame macro="">
      <xdr:nvGraphicFramePr>
        <xdr:cNvPr id="178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4</xdr:row>
      <xdr:rowOff>152400</xdr:rowOff>
    </xdr:from>
    <xdr:to>
      <xdr:col>6</xdr:col>
      <xdr:colOff>1428750</xdr:colOff>
      <xdr:row>14</xdr:row>
      <xdr:rowOff>133350</xdr:rowOff>
    </xdr:to>
    <xdr:pic>
      <xdr:nvPicPr>
        <xdr:cNvPr id="1783" name="Picture 5"/>
        <xdr:cNvPicPr>
          <a:picLocks noChangeAspect="1" noChangeArrowheads="1"/>
        </xdr:cNvPicPr>
      </xdr:nvPicPr>
      <xdr:blipFill>
        <a:blip xmlns:r="http://schemas.openxmlformats.org/officeDocument/2006/relationships" r:embed="rId3" cstate="print"/>
        <a:srcRect/>
        <a:stretch>
          <a:fillRect/>
        </a:stretch>
      </xdr:blipFill>
      <xdr:spPr bwMode="auto">
        <a:xfrm>
          <a:off x="0" y="800100"/>
          <a:ext cx="5400675" cy="1600200"/>
        </a:xfrm>
        <a:prstGeom prst="rect">
          <a:avLst/>
        </a:prstGeom>
        <a:noFill/>
        <a:ln w="9525">
          <a:noFill/>
          <a:miter lim="800000"/>
          <a:headEnd/>
          <a:tailEnd/>
        </a:ln>
      </xdr:spPr>
    </xdr:pic>
    <xdr:clientData/>
  </xdr:twoCellAnchor>
  <xdr:twoCellAnchor editAs="oneCell">
    <xdr:from>
      <xdr:col>0</xdr:col>
      <xdr:colOff>0</xdr:colOff>
      <xdr:row>25</xdr:row>
      <xdr:rowOff>9525</xdr:rowOff>
    </xdr:from>
    <xdr:to>
      <xdr:col>6</xdr:col>
      <xdr:colOff>1428750</xdr:colOff>
      <xdr:row>34</xdr:row>
      <xdr:rowOff>152400</xdr:rowOff>
    </xdr:to>
    <xdr:pic>
      <xdr:nvPicPr>
        <xdr:cNvPr id="1784" name="Picture 6"/>
        <xdr:cNvPicPr>
          <a:picLocks noChangeAspect="1" noChangeArrowheads="1"/>
        </xdr:cNvPicPr>
      </xdr:nvPicPr>
      <xdr:blipFill>
        <a:blip xmlns:r="http://schemas.openxmlformats.org/officeDocument/2006/relationships" r:embed="rId4" cstate="print"/>
        <a:srcRect/>
        <a:stretch>
          <a:fillRect/>
        </a:stretch>
      </xdr:blipFill>
      <xdr:spPr bwMode="auto">
        <a:xfrm>
          <a:off x="0" y="4057650"/>
          <a:ext cx="5400675" cy="1600200"/>
        </a:xfrm>
        <a:prstGeom prst="rect">
          <a:avLst/>
        </a:prstGeom>
        <a:noFill/>
        <a:ln w="9525">
          <a:noFill/>
          <a:miter lim="800000"/>
          <a:headEnd/>
          <a:tailEnd/>
        </a:ln>
      </xdr:spPr>
    </xdr:pic>
    <xdr:clientData/>
  </xdr:twoCellAnchor>
  <xdr:twoCellAnchor>
    <xdr:from>
      <xdr:col>8</xdr:col>
      <xdr:colOff>0</xdr:colOff>
      <xdr:row>0</xdr:row>
      <xdr:rowOff>66675</xdr:rowOff>
    </xdr:from>
    <xdr:to>
      <xdr:col>8</xdr:col>
      <xdr:colOff>3181350</xdr:colOff>
      <xdr:row>19</xdr:row>
      <xdr:rowOff>123825</xdr:rowOff>
    </xdr:to>
    <xdr:graphicFrame macro="">
      <xdr:nvGraphicFramePr>
        <xdr:cNvPr id="178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20</xdr:row>
      <xdr:rowOff>19050</xdr:rowOff>
    </xdr:from>
    <xdr:to>
      <xdr:col>8</xdr:col>
      <xdr:colOff>3181350</xdr:colOff>
      <xdr:row>39</xdr:row>
      <xdr:rowOff>66675</xdr:rowOff>
    </xdr:to>
    <xdr:graphicFrame macro="">
      <xdr:nvGraphicFramePr>
        <xdr:cNvPr id="178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85725</xdr:colOff>
      <xdr:row>0</xdr:row>
      <xdr:rowOff>66675</xdr:rowOff>
    </xdr:from>
    <xdr:to>
      <xdr:col>8</xdr:col>
      <xdr:colOff>9525</xdr:colOff>
      <xdr:row>19</xdr:row>
      <xdr:rowOff>123825</xdr:rowOff>
    </xdr:to>
    <xdr:graphicFrame macro="">
      <xdr:nvGraphicFramePr>
        <xdr:cNvPr id="59754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85725</xdr:colOff>
      <xdr:row>20</xdr:row>
      <xdr:rowOff>19050</xdr:rowOff>
    </xdr:from>
    <xdr:to>
      <xdr:col>8</xdr:col>
      <xdr:colOff>9525</xdr:colOff>
      <xdr:row>39</xdr:row>
      <xdr:rowOff>66675</xdr:rowOff>
    </xdr:to>
    <xdr:graphicFrame macro="">
      <xdr:nvGraphicFramePr>
        <xdr:cNvPr id="59754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0</xdr:row>
      <xdr:rowOff>66675</xdr:rowOff>
    </xdr:from>
    <xdr:to>
      <xdr:col>8</xdr:col>
      <xdr:colOff>3181350</xdr:colOff>
      <xdr:row>19</xdr:row>
      <xdr:rowOff>123825</xdr:rowOff>
    </xdr:to>
    <xdr:graphicFrame macro="">
      <xdr:nvGraphicFramePr>
        <xdr:cNvPr id="59754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20</xdr:row>
      <xdr:rowOff>19050</xdr:rowOff>
    </xdr:from>
    <xdr:to>
      <xdr:col>8</xdr:col>
      <xdr:colOff>3181350</xdr:colOff>
      <xdr:row>39</xdr:row>
      <xdr:rowOff>66675</xdr:rowOff>
    </xdr:to>
    <xdr:graphicFrame macro="">
      <xdr:nvGraphicFramePr>
        <xdr:cNvPr id="59754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5</xdr:row>
      <xdr:rowOff>0</xdr:rowOff>
    </xdr:from>
    <xdr:to>
      <xdr:col>6</xdr:col>
      <xdr:colOff>1428750</xdr:colOff>
      <xdr:row>14</xdr:row>
      <xdr:rowOff>104775</xdr:rowOff>
    </xdr:to>
    <xdr:pic>
      <xdr:nvPicPr>
        <xdr:cNvPr id="597544" name="Picture 91"/>
        <xdr:cNvPicPr>
          <a:picLocks noChangeAspect="1" noChangeArrowheads="1"/>
        </xdr:cNvPicPr>
      </xdr:nvPicPr>
      <xdr:blipFill>
        <a:blip xmlns:r="http://schemas.openxmlformats.org/officeDocument/2006/relationships" r:embed="rId5" cstate="print"/>
        <a:srcRect/>
        <a:stretch>
          <a:fillRect/>
        </a:stretch>
      </xdr:blipFill>
      <xdr:spPr bwMode="auto">
        <a:xfrm>
          <a:off x="0" y="809625"/>
          <a:ext cx="5400675" cy="1562100"/>
        </a:xfrm>
        <a:prstGeom prst="rect">
          <a:avLst/>
        </a:prstGeom>
        <a:noFill/>
        <a:ln w="9525">
          <a:noFill/>
          <a:miter lim="800000"/>
          <a:headEnd/>
          <a:tailEnd/>
        </a:ln>
      </xdr:spPr>
    </xdr:pic>
    <xdr:clientData/>
  </xdr:twoCellAnchor>
  <xdr:twoCellAnchor editAs="oneCell">
    <xdr:from>
      <xdr:col>0</xdr:col>
      <xdr:colOff>0</xdr:colOff>
      <xdr:row>25</xdr:row>
      <xdr:rowOff>0</xdr:rowOff>
    </xdr:from>
    <xdr:to>
      <xdr:col>6</xdr:col>
      <xdr:colOff>1428750</xdr:colOff>
      <xdr:row>34</xdr:row>
      <xdr:rowOff>114300</xdr:rowOff>
    </xdr:to>
    <xdr:pic>
      <xdr:nvPicPr>
        <xdr:cNvPr id="597545" name="Picture 92"/>
        <xdr:cNvPicPr>
          <a:picLocks noChangeAspect="1" noChangeArrowheads="1"/>
        </xdr:cNvPicPr>
      </xdr:nvPicPr>
      <xdr:blipFill>
        <a:blip xmlns:r="http://schemas.openxmlformats.org/officeDocument/2006/relationships" r:embed="rId6" cstate="print"/>
        <a:srcRect/>
        <a:stretch>
          <a:fillRect/>
        </a:stretch>
      </xdr:blipFill>
      <xdr:spPr bwMode="auto">
        <a:xfrm>
          <a:off x="0" y="4048125"/>
          <a:ext cx="5400675" cy="15716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85725</xdr:colOff>
      <xdr:row>0</xdr:row>
      <xdr:rowOff>66675</xdr:rowOff>
    </xdr:from>
    <xdr:to>
      <xdr:col>8</xdr:col>
      <xdr:colOff>9525</xdr:colOff>
      <xdr:row>19</xdr:row>
      <xdr:rowOff>123825</xdr:rowOff>
    </xdr:to>
    <xdr:graphicFrame macro="">
      <xdr:nvGraphicFramePr>
        <xdr:cNvPr id="78369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85725</xdr:colOff>
      <xdr:row>20</xdr:row>
      <xdr:rowOff>19050</xdr:rowOff>
    </xdr:from>
    <xdr:to>
      <xdr:col>8</xdr:col>
      <xdr:colOff>9525</xdr:colOff>
      <xdr:row>39</xdr:row>
      <xdr:rowOff>66675</xdr:rowOff>
    </xdr:to>
    <xdr:graphicFrame macro="">
      <xdr:nvGraphicFramePr>
        <xdr:cNvPr id="78369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0</xdr:row>
      <xdr:rowOff>66675</xdr:rowOff>
    </xdr:from>
    <xdr:to>
      <xdr:col>8</xdr:col>
      <xdr:colOff>3181350</xdr:colOff>
      <xdr:row>19</xdr:row>
      <xdr:rowOff>123825</xdr:rowOff>
    </xdr:to>
    <xdr:graphicFrame macro="">
      <xdr:nvGraphicFramePr>
        <xdr:cNvPr id="78369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20</xdr:row>
      <xdr:rowOff>19050</xdr:rowOff>
    </xdr:from>
    <xdr:to>
      <xdr:col>8</xdr:col>
      <xdr:colOff>3181350</xdr:colOff>
      <xdr:row>39</xdr:row>
      <xdr:rowOff>66675</xdr:rowOff>
    </xdr:to>
    <xdr:graphicFrame macro="">
      <xdr:nvGraphicFramePr>
        <xdr:cNvPr id="78369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1085850</xdr:colOff>
      <xdr:row>0</xdr:row>
      <xdr:rowOff>19050</xdr:rowOff>
    </xdr:from>
    <xdr:to>
      <xdr:col>7</xdr:col>
      <xdr:colOff>2447925</xdr:colOff>
      <xdr:row>18</xdr:row>
      <xdr:rowOff>133350</xdr:rowOff>
    </xdr:to>
    <xdr:graphicFrame macro="">
      <xdr:nvGraphicFramePr>
        <xdr:cNvPr id="1357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1133475</xdr:colOff>
      <xdr:row>20</xdr:row>
      <xdr:rowOff>38100</xdr:rowOff>
    </xdr:from>
    <xdr:to>
      <xdr:col>7</xdr:col>
      <xdr:colOff>2438400</xdr:colOff>
      <xdr:row>39</xdr:row>
      <xdr:rowOff>0</xdr:rowOff>
    </xdr:to>
    <xdr:graphicFrame macro="">
      <xdr:nvGraphicFramePr>
        <xdr:cNvPr id="1357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omments" Target="../comments3.xml"/><Relationship Id="rId2" Type="http://schemas.openxmlformats.org/officeDocument/2006/relationships/hyperlink" Target="http://wiki.oroboros.at/index.php/MiPNet14.06_InstrumentalBackground" TargetMode="External"/><Relationship Id="rId1" Type="http://schemas.openxmlformats.org/officeDocument/2006/relationships/hyperlink" Target="http://www.oroboros.at/?backgroundcorrection" TargetMode="External"/><Relationship Id="rId6" Type="http://schemas.openxmlformats.org/officeDocument/2006/relationships/vmlDrawing" Target="../drawings/vmlDrawing4.v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openxmlformats.org/officeDocument/2006/relationships/comments" Target="../comments4.xml"/><Relationship Id="rId2" Type="http://schemas.openxmlformats.org/officeDocument/2006/relationships/hyperlink" Target="http://wiki.oroboros.at/index.php/MiPNet14.06_InstrumentalBackground" TargetMode="External"/><Relationship Id="rId1" Type="http://schemas.openxmlformats.org/officeDocument/2006/relationships/hyperlink" Target="http://www.oroboros.at/?backgroundcorrection" TargetMode="External"/><Relationship Id="rId6" Type="http://schemas.openxmlformats.org/officeDocument/2006/relationships/vmlDrawing" Target="../drawings/vmlDrawing6.vml"/><Relationship Id="rId5" Type="http://schemas.openxmlformats.org/officeDocument/2006/relationships/vmlDrawing" Target="../drawings/vmlDrawing5.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comments" Target="../comments5.xml"/><Relationship Id="rId2" Type="http://schemas.openxmlformats.org/officeDocument/2006/relationships/hyperlink" Target="http://wiki.oroboros.at/index.php/MiPNet14.06_InstrumentalBackground" TargetMode="External"/><Relationship Id="rId1" Type="http://schemas.openxmlformats.org/officeDocument/2006/relationships/hyperlink" Target="http://www.oroboros.at/?backgroundcorrection" TargetMode="External"/><Relationship Id="rId6" Type="http://schemas.openxmlformats.org/officeDocument/2006/relationships/vmlDrawing" Target="../drawings/vmlDrawing8.vml"/><Relationship Id="rId5" Type="http://schemas.openxmlformats.org/officeDocument/2006/relationships/vmlDrawing" Target="../drawings/vmlDrawing7.v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comments" Target="../comments6.xml"/><Relationship Id="rId2" Type="http://schemas.openxmlformats.org/officeDocument/2006/relationships/hyperlink" Target="http://wiki.oroboros.at/index.php/MiPNet14.06_InstrumentalBackground" TargetMode="External"/><Relationship Id="rId1" Type="http://schemas.openxmlformats.org/officeDocument/2006/relationships/hyperlink" Target="http://www.oroboros.at/?backgroundcorrection" TargetMode="External"/><Relationship Id="rId6" Type="http://schemas.openxmlformats.org/officeDocument/2006/relationships/vmlDrawing" Target="../drawings/vmlDrawing10.vml"/><Relationship Id="rId5" Type="http://schemas.openxmlformats.org/officeDocument/2006/relationships/vmlDrawing" Target="../drawings/vmlDrawing9.vm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dimension ref="A1:BJ80"/>
  <sheetViews>
    <sheetView workbookViewId="0">
      <selection activeCell="D62" sqref="D62"/>
    </sheetView>
  </sheetViews>
  <sheetFormatPr baseColWidth="10" defaultRowHeight="12.75"/>
  <cols>
    <col min="1" max="1" width="6.5703125" customWidth="1"/>
    <col min="2" max="2" width="19.7109375" customWidth="1"/>
    <col min="3" max="3" width="6.7109375" customWidth="1"/>
    <col min="4" max="7" width="13.7109375" customWidth="1"/>
    <col min="8" max="9" width="49" customWidth="1"/>
    <col min="10" max="10" width="19.42578125" customWidth="1"/>
    <col min="11" max="11" width="7" customWidth="1"/>
    <col min="12" max="12" width="6.7109375" customWidth="1"/>
    <col min="13" max="13" width="16.5703125" customWidth="1"/>
    <col min="14" max="14" width="9.140625" customWidth="1"/>
    <col min="15" max="15" width="5.140625" customWidth="1"/>
    <col min="16" max="16" width="10.28515625" customWidth="1"/>
    <col min="17" max="17" width="30.5703125" customWidth="1"/>
    <col min="18" max="18" width="12.7109375" customWidth="1"/>
    <col min="19" max="26" width="8.7109375" customWidth="1"/>
    <col min="27" max="27" width="10.85546875" customWidth="1"/>
    <col min="28" max="32" width="8.7109375" customWidth="1"/>
    <col min="33" max="80" width="10.7109375" customWidth="1"/>
  </cols>
  <sheetData>
    <row r="1" spans="1:62" ht="12.75" customHeight="1">
      <c r="A1" s="341">
        <f>$C$4</f>
        <v>1</v>
      </c>
      <c r="B1" s="342" t="str">
        <f>J2</f>
        <v>Left</v>
      </c>
      <c r="C1" s="343" t="str">
        <f>IF(NOT(ISBLANK($Q8)),$Q8,"")</f>
        <v/>
      </c>
      <c r="D1" s="274" t="s">
        <v>126</v>
      </c>
      <c r="E1" s="344"/>
      <c r="F1" s="282" t="s">
        <v>156</v>
      </c>
      <c r="G1" s="293" t="str">
        <f>$C$4&amp;"A"</f>
        <v>1A</v>
      </c>
      <c r="H1" s="233"/>
      <c r="I1" s="233"/>
      <c r="J1" s="279" t="s">
        <v>137</v>
      </c>
      <c r="K1" s="279"/>
      <c r="L1" s="279"/>
      <c r="M1" s="279"/>
      <c r="N1" s="279"/>
      <c r="O1" s="279"/>
      <c r="P1" s="279"/>
      <c r="Q1" s="280" t="s">
        <v>120</v>
      </c>
      <c r="R1" s="138" t="s">
        <v>152</v>
      </c>
      <c r="S1" s="281" t="s">
        <v>16</v>
      </c>
      <c r="T1" s="281" t="s">
        <v>17</v>
      </c>
      <c r="U1" s="281" t="s">
        <v>18</v>
      </c>
      <c r="V1" s="281" t="s">
        <v>19</v>
      </c>
      <c r="W1" s="231"/>
      <c r="X1" s="231"/>
      <c r="Y1" s="231"/>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A1" s="233"/>
      <c r="BB1" s="233"/>
      <c r="BC1" s="233"/>
      <c r="BD1" s="233"/>
      <c r="BE1" s="233"/>
      <c r="BF1" s="233"/>
      <c r="BG1" s="233"/>
      <c r="BH1" s="233"/>
      <c r="BI1" s="233"/>
      <c r="BJ1" s="233"/>
    </row>
    <row r="2" spans="1:62" ht="12.75" customHeight="1">
      <c r="A2" s="302"/>
      <c r="B2" s="273" t="s">
        <v>191</v>
      </c>
      <c r="C2" s="234"/>
      <c r="D2" s="235">
        <v>2</v>
      </c>
      <c r="E2" s="234"/>
      <c r="F2" s="266"/>
      <c r="G2" s="294" t="s">
        <v>0</v>
      </c>
      <c r="H2" s="236"/>
      <c r="I2" s="236"/>
      <c r="J2" s="136" t="s">
        <v>0</v>
      </c>
      <c r="K2" s="187"/>
      <c r="L2" s="187"/>
      <c r="M2" s="187"/>
      <c r="N2" s="187"/>
      <c r="O2" s="187"/>
      <c r="P2" s="187"/>
      <c r="Q2" s="187"/>
      <c r="R2" s="18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row>
    <row r="3" spans="1:62" ht="12.75" customHeight="1">
      <c r="A3" s="302"/>
      <c r="B3" s="297"/>
      <c r="C3" s="298">
        <v>1</v>
      </c>
      <c r="D3" s="284"/>
      <c r="E3" s="284"/>
      <c r="F3" s="267" t="s">
        <v>186</v>
      </c>
      <c r="G3" s="263" t="str">
        <f>IF(COUNT(S9:BJ9)&gt;1,ROUND(INTERCEPT($S$9:$BJ$9,$S$8:$BJ$8),4),"")</f>
        <v/>
      </c>
      <c r="H3" s="4"/>
      <c r="I3" s="4"/>
      <c r="J3" s="332"/>
      <c r="K3" s="332"/>
      <c r="L3" s="332"/>
      <c r="M3" s="332"/>
      <c r="N3" s="332"/>
      <c r="O3" s="332"/>
      <c r="P3" s="332"/>
      <c r="Q3" s="139"/>
      <c r="R3" s="139"/>
      <c r="S3" s="140"/>
      <c r="T3" s="141"/>
      <c r="U3" s="141"/>
      <c r="V3" s="141"/>
      <c r="W3" s="142"/>
      <c r="X3" s="142"/>
      <c r="Y3" s="142"/>
      <c r="Z3" s="142"/>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row>
    <row r="4" spans="1:62" ht="12.75" customHeight="1">
      <c r="A4" s="302"/>
      <c r="B4" s="299" t="s">
        <v>159</v>
      </c>
      <c r="C4" s="309">
        <v>1</v>
      </c>
      <c r="D4" s="286"/>
      <c r="E4" s="287"/>
      <c r="F4" s="268" t="s">
        <v>158</v>
      </c>
      <c r="G4" s="227" t="str">
        <f>IF(COUNT(S9:BJ9)&gt;1,ROUND(SLOPE($S$9:$BJ$9,$S$8:$BJ$8),4),"")</f>
        <v/>
      </c>
      <c r="H4" s="236"/>
      <c r="I4" s="236"/>
      <c r="J4" s="332"/>
      <c r="K4" s="332"/>
      <c r="L4" s="332"/>
      <c r="M4" s="332"/>
      <c r="N4" s="332"/>
      <c r="O4" s="332"/>
      <c r="P4" s="332"/>
      <c r="Q4" s="143"/>
      <c r="R4" s="143"/>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row>
    <row r="5" spans="1:62" ht="12.75" customHeight="1">
      <c r="A5" s="302"/>
      <c r="B5" s="33"/>
      <c r="C5" s="23"/>
      <c r="D5" s="80"/>
      <c r="E5" s="81"/>
      <c r="F5" s="81"/>
      <c r="G5" s="264" t="s">
        <v>123</v>
      </c>
      <c r="H5" s="236"/>
      <c r="I5" s="236"/>
      <c r="J5" s="333"/>
      <c r="K5" s="333"/>
      <c r="L5" s="333"/>
      <c r="M5" s="333"/>
      <c r="N5" s="333"/>
      <c r="O5" s="333"/>
      <c r="P5" s="333"/>
      <c r="Q5" s="145"/>
      <c r="R5" s="145"/>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row>
    <row r="6" spans="1:62" ht="12.75" customHeight="1">
      <c r="A6" s="302"/>
      <c r="B6" s="151" t="s">
        <v>102</v>
      </c>
      <c r="C6" s="243"/>
      <c r="D6" s="244"/>
      <c r="E6" s="244"/>
      <c r="F6" s="244"/>
      <c r="G6" s="244"/>
      <c r="H6" s="236"/>
      <c r="I6" s="236"/>
      <c r="J6" s="334"/>
      <c r="K6" s="334"/>
      <c r="L6" s="334"/>
      <c r="M6" s="334"/>
      <c r="N6" s="334"/>
      <c r="O6" s="334"/>
      <c r="P6" s="334"/>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row>
    <row r="7" spans="1:62" ht="12.75" customHeight="1">
      <c r="A7" s="302"/>
      <c r="B7" s="33"/>
      <c r="C7" s="33"/>
      <c r="D7" s="33"/>
      <c r="E7" s="33"/>
      <c r="F7" s="33"/>
      <c r="G7" s="33"/>
      <c r="H7" s="30"/>
      <c r="I7" s="30"/>
      <c r="J7" s="335"/>
      <c r="K7" s="335"/>
      <c r="L7" s="335"/>
      <c r="M7" s="335"/>
      <c r="N7" s="335"/>
      <c r="O7" s="335"/>
      <c r="P7" s="335"/>
      <c r="Q7" s="246"/>
      <c r="R7" s="246"/>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row>
    <row r="8" spans="1:62" ht="12.75" customHeight="1">
      <c r="A8" s="302"/>
      <c r="B8" s="33"/>
      <c r="C8" s="248"/>
      <c r="D8" s="248"/>
      <c r="E8" s="248"/>
      <c r="F8" s="248"/>
      <c r="G8" s="248"/>
      <c r="H8" s="30"/>
      <c r="I8" s="30"/>
      <c r="J8" s="335"/>
      <c r="K8" s="335"/>
      <c r="L8" s="335"/>
      <c r="M8" s="335"/>
      <c r="N8" s="335"/>
      <c r="O8" s="335"/>
      <c r="P8" s="335"/>
      <c r="Q8" s="47"/>
      <c r="R8" s="47"/>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row>
    <row r="9" spans="1:62" ht="12.75" customHeight="1">
      <c r="A9" s="303"/>
      <c r="B9" s="23"/>
      <c r="C9" s="8"/>
      <c r="D9" s="8"/>
      <c r="E9" s="8"/>
      <c r="F9" s="23"/>
      <c r="G9" s="23"/>
      <c r="H9" s="2"/>
      <c r="I9" s="2"/>
      <c r="J9" s="335"/>
      <c r="K9" s="335"/>
      <c r="L9" s="335"/>
      <c r="M9" s="335"/>
      <c r="N9" s="335"/>
      <c r="O9" s="335"/>
      <c r="P9" s="335"/>
      <c r="Q9" s="49"/>
      <c r="R9" s="49"/>
      <c r="S9" s="50"/>
      <c r="T9" s="50"/>
      <c r="U9" s="50"/>
      <c r="V9" s="50"/>
      <c r="W9" s="50"/>
      <c r="X9" s="50"/>
      <c r="Y9" s="50"/>
      <c r="Z9" s="50"/>
      <c r="AA9" s="50"/>
      <c r="AB9" s="50"/>
      <c r="AC9" s="51"/>
      <c r="AD9" s="51"/>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row>
    <row r="10" spans="1:62" ht="12.75" customHeight="1">
      <c r="A10" s="303"/>
      <c r="B10" s="23"/>
      <c r="C10" s="8"/>
      <c r="D10" s="230"/>
      <c r="E10" s="8"/>
      <c r="F10" s="23"/>
      <c r="G10" s="23"/>
      <c r="H10" s="2"/>
      <c r="I10" s="2"/>
      <c r="J10" s="335"/>
      <c r="K10" s="335"/>
      <c r="L10" s="335"/>
      <c r="M10" s="335"/>
      <c r="N10" s="335"/>
      <c r="O10" s="335"/>
      <c r="P10" s="335"/>
      <c r="Q10" s="132"/>
      <c r="R10" s="132"/>
      <c r="S10" s="123"/>
      <c r="T10" s="123"/>
      <c r="U10" s="123"/>
      <c r="V10" s="123"/>
      <c r="W10" s="124"/>
      <c r="X10" s="124"/>
      <c r="Y10" s="124"/>
      <c r="Z10" s="124"/>
      <c r="AA10" s="124"/>
      <c r="AB10" s="124"/>
      <c r="AC10" s="124"/>
      <c r="AD10" s="124"/>
      <c r="AE10" s="124"/>
      <c r="AF10" s="124"/>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row>
    <row r="11" spans="1:62" ht="12.75" customHeight="1">
      <c r="A11" s="302"/>
      <c r="B11" s="33"/>
      <c r="C11" s="33"/>
      <c r="D11" s="33"/>
      <c r="E11" s="33"/>
      <c r="F11" s="33"/>
      <c r="G11" s="33"/>
      <c r="H11" s="236"/>
      <c r="I11" s="236"/>
      <c r="J11" s="335"/>
      <c r="K11" s="335"/>
      <c r="L11" s="335"/>
      <c r="M11" s="335"/>
      <c r="N11" s="335"/>
      <c r="O11" s="335"/>
      <c r="P11" s="335"/>
      <c r="Q11" s="132"/>
      <c r="R11" s="132"/>
      <c r="S11" s="123"/>
      <c r="T11" s="123"/>
      <c r="U11" s="123"/>
      <c r="V11" s="123"/>
      <c r="W11" s="124"/>
      <c r="X11" s="124"/>
      <c r="Y11" s="124"/>
      <c r="Z11" s="124"/>
      <c r="AA11" s="124"/>
      <c r="AB11" s="124"/>
      <c r="AC11" s="124"/>
      <c r="AD11" s="124"/>
      <c r="AE11" s="124"/>
      <c r="AF11" s="124"/>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row>
    <row r="12" spans="1:62" ht="12.75" customHeight="1">
      <c r="A12" s="302"/>
      <c r="B12" s="33"/>
      <c r="C12" s="33"/>
      <c r="D12" s="33"/>
      <c r="E12" s="33"/>
      <c r="F12" s="33"/>
      <c r="G12" s="33"/>
      <c r="H12" s="236"/>
      <c r="I12" s="236"/>
      <c r="J12" s="335"/>
      <c r="K12" s="335"/>
      <c r="L12" s="335"/>
      <c r="M12" s="335"/>
      <c r="N12" s="335"/>
      <c r="O12" s="335"/>
      <c r="P12" s="335"/>
      <c r="Q12" s="133"/>
      <c r="R12" s="133"/>
      <c r="S12" s="126"/>
      <c r="T12" s="126"/>
      <c r="U12" s="126"/>
      <c r="V12" s="126"/>
      <c r="W12" s="127"/>
      <c r="X12" s="127"/>
      <c r="Y12" s="127"/>
      <c r="Z12" s="127"/>
      <c r="AA12" s="127"/>
      <c r="AB12" s="127"/>
      <c r="AC12" s="127"/>
      <c r="AD12" s="127"/>
      <c r="AE12" s="127"/>
      <c r="AF12" s="127"/>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row>
    <row r="13" spans="1:62" ht="12.75" customHeight="1">
      <c r="A13" s="302"/>
      <c r="B13" s="33"/>
      <c r="C13" s="33"/>
      <c r="D13" s="33"/>
      <c r="E13" s="33"/>
      <c r="F13" s="33"/>
      <c r="G13" s="33"/>
      <c r="H13" s="236"/>
      <c r="I13" s="236"/>
      <c r="J13" s="331"/>
      <c r="K13" s="331"/>
      <c r="L13" s="331"/>
      <c r="M13" s="331"/>
      <c r="N13" s="331"/>
      <c r="O13" s="331"/>
      <c r="P13" s="331"/>
      <c r="Q13" s="133"/>
      <c r="R13" s="133"/>
      <c r="S13" s="126"/>
      <c r="T13" s="126"/>
      <c r="U13" s="126"/>
      <c r="V13" s="126"/>
      <c r="W13" s="124"/>
      <c r="X13" s="124"/>
      <c r="Y13" s="124"/>
      <c r="Z13" s="124"/>
      <c r="AA13" s="124"/>
      <c r="AB13" s="124"/>
      <c r="AC13" s="124"/>
      <c r="AD13" s="124"/>
      <c r="AE13" s="124"/>
      <c r="AF13" s="124"/>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row>
    <row r="14" spans="1:62" ht="12.75" customHeight="1">
      <c r="A14" s="302"/>
      <c r="B14" s="33"/>
      <c r="C14" s="33"/>
      <c r="D14" s="33"/>
      <c r="E14" s="33"/>
      <c r="F14" s="33"/>
      <c r="G14" s="33"/>
      <c r="H14" s="236"/>
      <c r="I14" s="236"/>
      <c r="J14" s="331"/>
      <c r="K14" s="331"/>
      <c r="L14" s="331"/>
      <c r="M14" s="331"/>
      <c r="N14" s="331"/>
      <c r="O14" s="331"/>
      <c r="P14" s="331"/>
      <c r="Q14" s="133"/>
      <c r="R14" s="133"/>
      <c r="S14" s="191"/>
      <c r="T14" s="191"/>
      <c r="U14" s="126"/>
      <c r="V14" s="126"/>
      <c r="W14" s="124"/>
      <c r="X14" s="124"/>
      <c r="Y14" s="124"/>
      <c r="Z14" s="124"/>
      <c r="AA14" s="124"/>
      <c r="AB14" s="124"/>
      <c r="AC14" s="124"/>
      <c r="AD14" s="124"/>
      <c r="AE14" s="124"/>
      <c r="AF14" s="124"/>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row>
    <row r="15" spans="1:62" ht="12.75" customHeight="1">
      <c r="A15" s="302"/>
      <c r="B15" s="33"/>
      <c r="C15" s="33"/>
      <c r="D15" s="33"/>
      <c r="E15" s="33"/>
      <c r="F15" s="33"/>
      <c r="G15" s="33"/>
      <c r="H15" s="236"/>
      <c r="I15" s="236"/>
      <c r="J15" s="331"/>
      <c r="K15" s="331"/>
      <c r="L15" s="331"/>
      <c r="M15" s="331"/>
      <c r="N15" s="331"/>
      <c r="O15" s="331"/>
      <c r="P15" s="331"/>
      <c r="Q15" s="206" t="s">
        <v>145</v>
      </c>
      <c r="R15" s="133"/>
      <c r="S15" s="229" t="str">
        <f t="shared" ref="S15:BJ15" si="0">IF(ISNUMBER(S9), S3, "")</f>
        <v/>
      </c>
      <c r="T15" s="229" t="str">
        <f t="shared" si="0"/>
        <v/>
      </c>
      <c r="U15" s="229" t="str">
        <f t="shared" si="0"/>
        <v/>
      </c>
      <c r="V15" s="229" t="str">
        <f t="shared" si="0"/>
        <v/>
      </c>
      <c r="W15" s="229" t="str">
        <f t="shared" si="0"/>
        <v/>
      </c>
      <c r="X15" s="229" t="str">
        <f t="shared" si="0"/>
        <v/>
      </c>
      <c r="Y15" s="229" t="str">
        <f t="shared" si="0"/>
        <v/>
      </c>
      <c r="Z15" s="229" t="str">
        <f t="shared" si="0"/>
        <v/>
      </c>
      <c r="AA15" s="229" t="str">
        <f t="shared" si="0"/>
        <v/>
      </c>
      <c r="AB15" s="229" t="str">
        <f t="shared" si="0"/>
        <v/>
      </c>
      <c r="AC15" s="229" t="str">
        <f t="shared" si="0"/>
        <v/>
      </c>
      <c r="AD15" s="229" t="str">
        <f t="shared" si="0"/>
        <v/>
      </c>
      <c r="AE15" s="229" t="str">
        <f t="shared" si="0"/>
        <v/>
      </c>
      <c r="AF15" s="229" t="str">
        <f t="shared" si="0"/>
        <v/>
      </c>
      <c r="AG15" s="229" t="str">
        <f t="shared" si="0"/>
        <v/>
      </c>
      <c r="AH15" s="229" t="str">
        <f t="shared" si="0"/>
        <v/>
      </c>
      <c r="AI15" s="229" t="str">
        <f t="shared" si="0"/>
        <v/>
      </c>
      <c r="AJ15" s="229" t="str">
        <f t="shared" si="0"/>
        <v/>
      </c>
      <c r="AK15" s="229" t="str">
        <f t="shared" si="0"/>
        <v/>
      </c>
      <c r="AL15" s="229" t="str">
        <f t="shared" si="0"/>
        <v/>
      </c>
      <c r="AM15" s="229" t="str">
        <f t="shared" si="0"/>
        <v/>
      </c>
      <c r="AN15" s="229" t="str">
        <f t="shared" si="0"/>
        <v/>
      </c>
      <c r="AO15" s="229" t="str">
        <f t="shared" si="0"/>
        <v/>
      </c>
      <c r="AP15" s="229" t="str">
        <f t="shared" si="0"/>
        <v/>
      </c>
      <c r="AQ15" s="229" t="str">
        <f t="shared" si="0"/>
        <v/>
      </c>
      <c r="AR15" s="229" t="str">
        <f t="shared" si="0"/>
        <v/>
      </c>
      <c r="AS15" s="229" t="str">
        <f t="shared" si="0"/>
        <v/>
      </c>
      <c r="AT15" s="229" t="str">
        <f t="shared" si="0"/>
        <v/>
      </c>
      <c r="AU15" s="229" t="str">
        <f t="shared" si="0"/>
        <v/>
      </c>
      <c r="AV15" s="229" t="str">
        <f t="shared" si="0"/>
        <v/>
      </c>
      <c r="AW15" s="229" t="str">
        <f t="shared" si="0"/>
        <v/>
      </c>
      <c r="AX15" s="229" t="str">
        <f t="shared" si="0"/>
        <v/>
      </c>
      <c r="AY15" s="229" t="str">
        <f t="shared" si="0"/>
        <v/>
      </c>
      <c r="AZ15" s="229" t="str">
        <f t="shared" si="0"/>
        <v/>
      </c>
      <c r="BA15" s="229" t="str">
        <f t="shared" si="0"/>
        <v/>
      </c>
      <c r="BB15" s="229" t="str">
        <f t="shared" si="0"/>
        <v/>
      </c>
      <c r="BC15" s="229" t="str">
        <f t="shared" si="0"/>
        <v/>
      </c>
      <c r="BD15" s="229" t="str">
        <f t="shared" si="0"/>
        <v/>
      </c>
      <c r="BE15" s="229" t="str">
        <f t="shared" si="0"/>
        <v/>
      </c>
      <c r="BF15" s="229" t="str">
        <f t="shared" si="0"/>
        <v/>
      </c>
      <c r="BG15" s="229" t="str">
        <f t="shared" si="0"/>
        <v/>
      </c>
      <c r="BH15" s="229" t="str">
        <f t="shared" si="0"/>
        <v/>
      </c>
      <c r="BI15" s="229" t="str">
        <f t="shared" si="0"/>
        <v/>
      </c>
      <c r="BJ15" s="229" t="str">
        <f t="shared" si="0"/>
        <v/>
      </c>
    </row>
    <row r="16" spans="1:62" ht="12.75" customHeight="1">
      <c r="A16" s="302"/>
      <c r="B16" s="33"/>
      <c r="C16" s="33"/>
      <c r="D16" s="33"/>
      <c r="E16" s="33"/>
      <c r="F16" s="33"/>
      <c r="G16" s="33"/>
      <c r="H16" s="236"/>
      <c r="I16" s="236"/>
      <c r="J16" s="331"/>
      <c r="K16" s="331"/>
      <c r="L16" s="331"/>
      <c r="M16" s="331"/>
      <c r="N16" s="331"/>
      <c r="O16" s="331"/>
      <c r="P16" s="331"/>
      <c r="Q16" s="221" t="s">
        <v>139</v>
      </c>
      <c r="R16" s="222" t="s">
        <v>138</v>
      </c>
      <c r="S16" s="214" t="str">
        <f t="shared" ref="S16:BJ16" si="1">IF(ISNUMBER(S9),S9-($G$4*S8+$G$3),"")</f>
        <v/>
      </c>
      <c r="T16" s="214" t="str">
        <f t="shared" si="1"/>
        <v/>
      </c>
      <c r="U16" s="214" t="str">
        <f t="shared" si="1"/>
        <v/>
      </c>
      <c r="V16" s="214" t="str">
        <f t="shared" si="1"/>
        <v/>
      </c>
      <c r="W16" s="214" t="str">
        <f t="shared" si="1"/>
        <v/>
      </c>
      <c r="X16" s="214" t="str">
        <f t="shared" si="1"/>
        <v/>
      </c>
      <c r="Y16" s="214" t="str">
        <f t="shared" si="1"/>
        <v/>
      </c>
      <c r="Z16" s="214" t="str">
        <f t="shared" si="1"/>
        <v/>
      </c>
      <c r="AA16" s="214" t="str">
        <f t="shared" si="1"/>
        <v/>
      </c>
      <c r="AB16" s="214" t="str">
        <f t="shared" si="1"/>
        <v/>
      </c>
      <c r="AC16" s="214" t="str">
        <f t="shared" si="1"/>
        <v/>
      </c>
      <c r="AD16" s="214" t="str">
        <f t="shared" si="1"/>
        <v/>
      </c>
      <c r="AE16" s="214" t="str">
        <f t="shared" si="1"/>
        <v/>
      </c>
      <c r="AF16" s="214" t="str">
        <f t="shared" si="1"/>
        <v/>
      </c>
      <c r="AG16" s="214" t="str">
        <f t="shared" si="1"/>
        <v/>
      </c>
      <c r="AH16" s="214" t="str">
        <f t="shared" si="1"/>
        <v/>
      </c>
      <c r="AI16" s="214" t="str">
        <f t="shared" si="1"/>
        <v/>
      </c>
      <c r="AJ16" s="214" t="str">
        <f t="shared" si="1"/>
        <v/>
      </c>
      <c r="AK16" s="214" t="str">
        <f t="shared" si="1"/>
        <v/>
      </c>
      <c r="AL16" s="214" t="str">
        <f t="shared" si="1"/>
        <v/>
      </c>
      <c r="AM16" s="214" t="str">
        <f t="shared" si="1"/>
        <v/>
      </c>
      <c r="AN16" s="214" t="str">
        <f t="shared" si="1"/>
        <v/>
      </c>
      <c r="AO16" s="214" t="str">
        <f t="shared" si="1"/>
        <v/>
      </c>
      <c r="AP16" s="214" t="str">
        <f t="shared" si="1"/>
        <v/>
      </c>
      <c r="AQ16" s="214" t="str">
        <f t="shared" si="1"/>
        <v/>
      </c>
      <c r="AR16" s="214" t="str">
        <f t="shared" si="1"/>
        <v/>
      </c>
      <c r="AS16" s="214" t="str">
        <f t="shared" si="1"/>
        <v/>
      </c>
      <c r="AT16" s="214" t="str">
        <f t="shared" si="1"/>
        <v/>
      </c>
      <c r="AU16" s="214" t="str">
        <f t="shared" si="1"/>
        <v/>
      </c>
      <c r="AV16" s="214" t="str">
        <f t="shared" si="1"/>
        <v/>
      </c>
      <c r="AW16" s="214" t="str">
        <f t="shared" si="1"/>
        <v/>
      </c>
      <c r="AX16" s="214" t="str">
        <f t="shared" si="1"/>
        <v/>
      </c>
      <c r="AY16" s="214" t="str">
        <f t="shared" si="1"/>
        <v/>
      </c>
      <c r="AZ16" s="214" t="str">
        <f t="shared" si="1"/>
        <v/>
      </c>
      <c r="BA16" s="214" t="str">
        <f t="shared" si="1"/>
        <v/>
      </c>
      <c r="BB16" s="214" t="str">
        <f t="shared" si="1"/>
        <v/>
      </c>
      <c r="BC16" s="214" t="str">
        <f t="shared" si="1"/>
        <v/>
      </c>
      <c r="BD16" s="214" t="str">
        <f t="shared" si="1"/>
        <v/>
      </c>
      <c r="BE16" s="214" t="str">
        <f t="shared" si="1"/>
        <v/>
      </c>
      <c r="BF16" s="214" t="str">
        <f t="shared" si="1"/>
        <v/>
      </c>
      <c r="BG16" s="214" t="str">
        <f t="shared" si="1"/>
        <v/>
      </c>
      <c r="BH16" s="214" t="str">
        <f t="shared" si="1"/>
        <v/>
      </c>
      <c r="BI16" s="214" t="str">
        <f t="shared" si="1"/>
        <v/>
      </c>
      <c r="BJ16" s="214" t="str">
        <f t="shared" si="1"/>
        <v/>
      </c>
    </row>
    <row r="17" spans="1:62" ht="12.75" customHeight="1">
      <c r="A17" s="302"/>
      <c r="B17" s="33"/>
      <c r="C17" s="226" t="s">
        <v>146</v>
      </c>
      <c r="D17" s="226" t="s">
        <v>147</v>
      </c>
      <c r="E17" s="207" t="s">
        <v>105</v>
      </c>
      <c r="F17" s="207" t="s">
        <v>106</v>
      </c>
      <c r="G17" s="2"/>
      <c r="H17" s="236"/>
      <c r="I17" s="236"/>
      <c r="J17" s="331"/>
      <c r="K17" s="331"/>
      <c r="L17" s="331"/>
      <c r="M17" s="331"/>
      <c r="N17" s="331"/>
      <c r="O17" s="331"/>
      <c r="P17" s="331"/>
      <c r="Q17" s="221" t="s">
        <v>144</v>
      </c>
      <c r="R17" s="224" t="str">
        <f>IF(SUMPRODUCT(--ISNUMBER(S17:BJ17))&gt;0,AVERAGE(S17:BJ17),"")</f>
        <v/>
      </c>
      <c r="S17" s="249" t="str">
        <f t="shared" ref="S17:BJ17" si="2">IF(ISNUMBER(S9),ABS(S16),"")</f>
        <v/>
      </c>
      <c r="T17" s="249" t="str">
        <f t="shared" si="2"/>
        <v/>
      </c>
      <c r="U17" s="249" t="str">
        <f t="shared" si="2"/>
        <v/>
      </c>
      <c r="V17" s="249" t="str">
        <f t="shared" si="2"/>
        <v/>
      </c>
      <c r="W17" s="249" t="str">
        <f t="shared" si="2"/>
        <v/>
      </c>
      <c r="X17" s="249" t="str">
        <f t="shared" si="2"/>
        <v/>
      </c>
      <c r="Y17" s="249" t="str">
        <f t="shared" si="2"/>
        <v/>
      </c>
      <c r="Z17" s="249" t="str">
        <f t="shared" si="2"/>
        <v/>
      </c>
      <c r="AA17" s="249" t="str">
        <f t="shared" si="2"/>
        <v/>
      </c>
      <c r="AB17" s="249" t="str">
        <f t="shared" si="2"/>
        <v/>
      </c>
      <c r="AC17" s="249" t="str">
        <f t="shared" si="2"/>
        <v/>
      </c>
      <c r="AD17" s="249" t="str">
        <f t="shared" si="2"/>
        <v/>
      </c>
      <c r="AE17" s="249" t="str">
        <f t="shared" si="2"/>
        <v/>
      </c>
      <c r="AF17" s="249" t="str">
        <f t="shared" si="2"/>
        <v/>
      </c>
      <c r="AG17" s="249" t="str">
        <f t="shared" si="2"/>
        <v/>
      </c>
      <c r="AH17" s="249" t="str">
        <f t="shared" si="2"/>
        <v/>
      </c>
      <c r="AI17" s="249" t="str">
        <f t="shared" si="2"/>
        <v/>
      </c>
      <c r="AJ17" s="249" t="str">
        <f t="shared" si="2"/>
        <v/>
      </c>
      <c r="AK17" s="249" t="str">
        <f t="shared" si="2"/>
        <v/>
      </c>
      <c r="AL17" s="249" t="str">
        <f t="shared" si="2"/>
        <v/>
      </c>
      <c r="AM17" s="249" t="str">
        <f t="shared" si="2"/>
        <v/>
      </c>
      <c r="AN17" s="249" t="str">
        <f t="shared" si="2"/>
        <v/>
      </c>
      <c r="AO17" s="249" t="str">
        <f t="shared" si="2"/>
        <v/>
      </c>
      <c r="AP17" s="249" t="str">
        <f t="shared" si="2"/>
        <v/>
      </c>
      <c r="AQ17" s="249" t="str">
        <f t="shared" si="2"/>
        <v/>
      </c>
      <c r="AR17" s="249" t="str">
        <f t="shared" si="2"/>
        <v/>
      </c>
      <c r="AS17" s="249" t="str">
        <f t="shared" si="2"/>
        <v/>
      </c>
      <c r="AT17" s="249" t="str">
        <f t="shared" si="2"/>
        <v/>
      </c>
      <c r="AU17" s="249" t="str">
        <f t="shared" si="2"/>
        <v/>
      </c>
      <c r="AV17" s="249" t="str">
        <f t="shared" si="2"/>
        <v/>
      </c>
      <c r="AW17" s="249" t="str">
        <f t="shared" si="2"/>
        <v/>
      </c>
      <c r="AX17" s="249" t="str">
        <f t="shared" si="2"/>
        <v/>
      </c>
      <c r="AY17" s="249" t="str">
        <f t="shared" si="2"/>
        <v/>
      </c>
      <c r="AZ17" s="249" t="str">
        <f t="shared" si="2"/>
        <v/>
      </c>
      <c r="BA17" s="249" t="str">
        <f t="shared" si="2"/>
        <v/>
      </c>
      <c r="BB17" s="249" t="str">
        <f t="shared" si="2"/>
        <v/>
      </c>
      <c r="BC17" s="249" t="str">
        <f t="shared" si="2"/>
        <v/>
      </c>
      <c r="BD17" s="249" t="str">
        <f t="shared" si="2"/>
        <v/>
      </c>
      <c r="BE17" s="249" t="str">
        <f t="shared" si="2"/>
        <v/>
      </c>
      <c r="BF17" s="249" t="str">
        <f t="shared" si="2"/>
        <v/>
      </c>
      <c r="BG17" s="249" t="str">
        <f t="shared" si="2"/>
        <v/>
      </c>
      <c r="BH17" s="249" t="str">
        <f t="shared" si="2"/>
        <v/>
      </c>
      <c r="BI17" s="249" t="str">
        <f t="shared" si="2"/>
        <v/>
      </c>
      <c r="BJ17" s="249" t="str">
        <f t="shared" si="2"/>
        <v/>
      </c>
    </row>
    <row r="18" spans="1:62" ht="12.75" customHeight="1">
      <c r="A18" s="302"/>
      <c r="B18" s="23" t="s">
        <v>143</v>
      </c>
      <c r="C18" s="23">
        <v>2.5000000000000001E-2</v>
      </c>
      <c r="D18" s="23">
        <v>-2</v>
      </c>
      <c r="E18" s="23">
        <v>250</v>
      </c>
      <c r="F18" s="23">
        <v>0</v>
      </c>
      <c r="G18" s="33"/>
      <c r="H18" s="236"/>
      <c r="I18" s="236"/>
      <c r="J18" s="331"/>
      <c r="K18" s="331"/>
      <c r="L18" s="331"/>
      <c r="M18" s="331"/>
      <c r="N18" s="331"/>
      <c r="O18" s="331"/>
      <c r="P18" s="331"/>
      <c r="Q18" s="183" t="s">
        <v>140</v>
      </c>
      <c r="R18" s="183" t="s">
        <v>138</v>
      </c>
      <c r="S18" s="184" t="str">
        <f t="shared" ref="S18:BJ18" si="3">IF(ISNUMBER(S9),S9-($C$18*S8+$D$18),"")</f>
        <v/>
      </c>
      <c r="T18" s="184" t="str">
        <f t="shared" si="3"/>
        <v/>
      </c>
      <c r="U18" s="184" t="str">
        <f t="shared" si="3"/>
        <v/>
      </c>
      <c r="V18" s="184" t="str">
        <f t="shared" si="3"/>
        <v/>
      </c>
      <c r="W18" s="184" t="str">
        <f t="shared" si="3"/>
        <v/>
      </c>
      <c r="X18" s="184" t="str">
        <f t="shared" si="3"/>
        <v/>
      </c>
      <c r="Y18" s="184" t="str">
        <f t="shared" si="3"/>
        <v/>
      </c>
      <c r="Z18" s="184" t="str">
        <f t="shared" si="3"/>
        <v/>
      </c>
      <c r="AA18" s="184" t="str">
        <f t="shared" si="3"/>
        <v/>
      </c>
      <c r="AB18" s="184" t="str">
        <f t="shared" si="3"/>
        <v/>
      </c>
      <c r="AC18" s="184" t="str">
        <f t="shared" si="3"/>
        <v/>
      </c>
      <c r="AD18" s="184" t="str">
        <f t="shared" si="3"/>
        <v/>
      </c>
      <c r="AE18" s="184" t="str">
        <f t="shared" si="3"/>
        <v/>
      </c>
      <c r="AF18" s="184" t="str">
        <f t="shared" si="3"/>
        <v/>
      </c>
      <c r="AG18" s="184" t="str">
        <f t="shared" si="3"/>
        <v/>
      </c>
      <c r="AH18" s="184" t="str">
        <f t="shared" si="3"/>
        <v/>
      </c>
      <c r="AI18" s="184" t="str">
        <f t="shared" si="3"/>
        <v/>
      </c>
      <c r="AJ18" s="184" t="str">
        <f t="shared" si="3"/>
        <v/>
      </c>
      <c r="AK18" s="184" t="str">
        <f t="shared" si="3"/>
        <v/>
      </c>
      <c r="AL18" s="184" t="str">
        <f t="shared" si="3"/>
        <v/>
      </c>
      <c r="AM18" s="184" t="str">
        <f t="shared" si="3"/>
        <v/>
      </c>
      <c r="AN18" s="184" t="str">
        <f t="shared" si="3"/>
        <v/>
      </c>
      <c r="AO18" s="184" t="str">
        <f t="shared" si="3"/>
        <v/>
      </c>
      <c r="AP18" s="184" t="str">
        <f t="shared" si="3"/>
        <v/>
      </c>
      <c r="AQ18" s="184" t="str">
        <f t="shared" si="3"/>
        <v/>
      </c>
      <c r="AR18" s="184" t="str">
        <f t="shared" si="3"/>
        <v/>
      </c>
      <c r="AS18" s="184" t="str">
        <f t="shared" si="3"/>
        <v/>
      </c>
      <c r="AT18" s="184" t="str">
        <f t="shared" si="3"/>
        <v/>
      </c>
      <c r="AU18" s="184" t="str">
        <f t="shared" si="3"/>
        <v/>
      </c>
      <c r="AV18" s="184" t="str">
        <f t="shared" si="3"/>
        <v/>
      </c>
      <c r="AW18" s="184" t="str">
        <f t="shared" si="3"/>
        <v/>
      </c>
      <c r="AX18" s="184" t="str">
        <f t="shared" si="3"/>
        <v/>
      </c>
      <c r="AY18" s="184" t="str">
        <f t="shared" si="3"/>
        <v/>
      </c>
      <c r="AZ18" s="184" t="str">
        <f t="shared" si="3"/>
        <v/>
      </c>
      <c r="BA18" s="184" t="str">
        <f t="shared" si="3"/>
        <v/>
      </c>
      <c r="BB18" s="184" t="str">
        <f t="shared" si="3"/>
        <v/>
      </c>
      <c r="BC18" s="184" t="str">
        <f t="shared" si="3"/>
        <v/>
      </c>
      <c r="BD18" s="184" t="str">
        <f t="shared" si="3"/>
        <v/>
      </c>
      <c r="BE18" s="184" t="str">
        <f t="shared" si="3"/>
        <v/>
      </c>
      <c r="BF18" s="184" t="str">
        <f t="shared" si="3"/>
        <v/>
      </c>
      <c r="BG18" s="184" t="str">
        <f t="shared" si="3"/>
        <v/>
      </c>
      <c r="BH18" s="184" t="str">
        <f t="shared" si="3"/>
        <v/>
      </c>
      <c r="BI18" s="184" t="str">
        <f t="shared" si="3"/>
        <v/>
      </c>
      <c r="BJ18" s="184" t="str">
        <f t="shared" si="3"/>
        <v/>
      </c>
    </row>
    <row r="19" spans="1:62" ht="12.75" customHeight="1">
      <c r="A19" s="304"/>
      <c r="B19" s="250" t="s">
        <v>2</v>
      </c>
      <c r="C19" s="65" t="s">
        <v>188</v>
      </c>
      <c r="D19" s="65"/>
      <c r="E19" s="234">
        <f>$C$18*E18+$D$18</f>
        <v>4.25</v>
      </c>
      <c r="F19" s="234">
        <f>$C$18*F18+$D$18</f>
        <v>-2</v>
      </c>
      <c r="G19" s="65"/>
      <c r="H19" s="236"/>
      <c r="I19" s="236"/>
      <c r="J19" s="331"/>
      <c r="K19" s="331"/>
      <c r="L19" s="331"/>
      <c r="M19" s="331"/>
      <c r="N19" s="331"/>
      <c r="O19" s="331"/>
      <c r="P19" s="331"/>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row>
    <row r="20" spans="1:62" ht="12.75" customHeight="1">
      <c r="A20" s="305"/>
      <c r="B20" s="234"/>
      <c r="C20" s="234"/>
      <c r="D20" s="234"/>
      <c r="E20" s="234"/>
      <c r="F20" s="234"/>
      <c r="G20" s="234"/>
      <c r="H20" s="245"/>
      <c r="I20" s="245"/>
      <c r="J20" s="330"/>
      <c r="K20" s="330"/>
      <c r="L20" s="330"/>
      <c r="M20" s="330"/>
      <c r="N20" s="330"/>
      <c r="O20" s="330"/>
      <c r="P20" s="330"/>
      <c r="Q20" s="135"/>
      <c r="R20" s="251"/>
      <c r="S20" s="178"/>
      <c r="T20" s="178"/>
      <c r="U20" s="178"/>
      <c r="V20" s="178"/>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row>
    <row r="21" spans="1:62" ht="12.75" customHeight="1">
      <c r="A21" s="252">
        <f>$C$24</f>
        <v>1</v>
      </c>
      <c r="B21" s="310" t="str">
        <f>J22</f>
        <v>Right</v>
      </c>
      <c r="C21" s="296" t="str">
        <f>IF(NOT(ISBLANK($Q28)),$Q28,"")</f>
        <v/>
      </c>
      <c r="D21" s="311" t="s">
        <v>126</v>
      </c>
      <c r="E21" s="272"/>
      <c r="F21" s="312" t="s">
        <v>156</v>
      </c>
      <c r="G21" s="313" t="str">
        <f>$C$24&amp;"B"</f>
        <v>1B</v>
      </c>
      <c r="H21" s="2"/>
      <c r="I21" s="2"/>
      <c r="J21" s="206" t="s">
        <v>137</v>
      </c>
      <c r="K21" s="206"/>
      <c r="L21" s="206"/>
      <c r="M21" s="206"/>
      <c r="N21" s="206"/>
      <c r="O21" s="206"/>
      <c r="P21" s="206"/>
      <c r="Q21" s="205" t="s">
        <v>120</v>
      </c>
      <c r="R21" s="314" t="s">
        <v>152</v>
      </c>
      <c r="S21" s="86" t="s">
        <v>16</v>
      </c>
      <c r="T21" s="86" t="s">
        <v>17</v>
      </c>
      <c r="U21" s="86" t="s">
        <v>18</v>
      </c>
      <c r="V21" s="86" t="s">
        <v>19</v>
      </c>
      <c r="W21" s="31"/>
      <c r="X21" s="31"/>
      <c r="Y21" s="232"/>
      <c r="Z21" s="23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row>
    <row r="22" spans="1:62" ht="12.75" customHeight="1">
      <c r="A22" s="302"/>
      <c r="B22" s="275" t="s">
        <v>191</v>
      </c>
      <c r="C22" s="65"/>
      <c r="D22" s="235">
        <v>2</v>
      </c>
      <c r="E22" s="33"/>
      <c r="F22" s="271"/>
      <c r="G22" s="295" t="s">
        <v>1</v>
      </c>
      <c r="H22" s="4"/>
      <c r="I22" s="236"/>
      <c r="J22" s="137" t="s">
        <v>1</v>
      </c>
      <c r="K22" s="186"/>
      <c r="L22" s="186"/>
      <c r="M22" s="186"/>
      <c r="N22" s="186"/>
      <c r="O22" s="186"/>
      <c r="P22" s="186"/>
      <c r="Q22" s="186"/>
      <c r="R22" s="186"/>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3"/>
      <c r="BA22" s="253"/>
      <c r="BB22" s="253"/>
      <c r="BC22" s="253"/>
      <c r="BD22" s="253"/>
      <c r="BE22" s="253"/>
      <c r="BF22" s="253"/>
      <c r="BG22" s="253"/>
      <c r="BH22" s="253"/>
      <c r="BI22" s="253"/>
      <c r="BJ22" s="253"/>
    </row>
    <row r="23" spans="1:62" ht="12.75" customHeight="1">
      <c r="A23" s="302"/>
      <c r="B23" s="297"/>
      <c r="C23" s="297"/>
      <c r="D23" s="289"/>
      <c r="E23" s="289"/>
      <c r="F23" s="277" t="s">
        <v>189</v>
      </c>
      <c r="G23" s="269" t="str">
        <f>IF(COUNT(S29:BJ29)&gt;1,ROUND(INTERCEPT($S$29:$BJ$29,$S$28:$BJ$28),4),"")</f>
        <v/>
      </c>
      <c r="H23" s="236"/>
      <c r="I23" s="4"/>
      <c r="J23" s="337"/>
      <c r="K23" s="337"/>
      <c r="L23" s="337"/>
      <c r="M23" s="337"/>
      <c r="N23" s="337"/>
      <c r="O23" s="337"/>
      <c r="P23" s="337"/>
      <c r="Q23" s="149"/>
      <c r="R23" s="149"/>
      <c r="S23" s="141"/>
      <c r="T23" s="141"/>
      <c r="U23" s="141"/>
      <c r="V23" s="141"/>
      <c r="W23" s="142"/>
      <c r="X23" s="142"/>
      <c r="Y23" s="142"/>
      <c r="Z23" s="142"/>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c r="BG23" s="141"/>
      <c r="BH23" s="141"/>
      <c r="BI23" s="141"/>
      <c r="BJ23" s="141"/>
    </row>
    <row r="24" spans="1:62" ht="12.75" customHeight="1">
      <c r="A24" s="302"/>
      <c r="B24" s="300" t="s">
        <v>159</v>
      </c>
      <c r="C24" s="301">
        <f>$C$4</f>
        <v>1</v>
      </c>
      <c r="D24" s="290"/>
      <c r="E24" s="291"/>
      <c r="F24" s="278" t="s">
        <v>190</v>
      </c>
      <c r="G24" s="228" t="str">
        <f>IF(COUNT(S29:BJ29)&gt;1,ROUND(SLOPE($S$29:$BJ$29,$S$28:$BJ$28),4),"")</f>
        <v/>
      </c>
      <c r="H24" s="236"/>
      <c r="I24" s="236"/>
      <c r="J24" s="337"/>
      <c r="K24" s="337"/>
      <c r="L24" s="337"/>
      <c r="M24" s="337"/>
      <c r="N24" s="337"/>
      <c r="O24" s="337"/>
      <c r="P24" s="337"/>
      <c r="Q24" s="149"/>
      <c r="R24" s="149"/>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row>
    <row r="25" spans="1:62" ht="12.75" customHeight="1">
      <c r="A25" s="302"/>
      <c r="B25" s="33"/>
      <c r="C25" s="23"/>
      <c r="D25" s="82"/>
      <c r="E25" s="82"/>
      <c r="F25" s="83"/>
      <c r="G25" s="270" t="s">
        <v>161</v>
      </c>
      <c r="H25" s="236"/>
      <c r="I25" s="236"/>
      <c r="J25" s="337"/>
      <c r="K25" s="337"/>
      <c r="L25" s="337"/>
      <c r="M25" s="337"/>
      <c r="N25" s="337"/>
      <c r="O25" s="337"/>
      <c r="P25" s="337"/>
      <c r="Q25" s="145"/>
      <c r="R25" s="145"/>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row>
    <row r="26" spans="1:62" ht="12.75" customHeight="1">
      <c r="A26" s="302"/>
      <c r="B26" s="152" t="s">
        <v>102</v>
      </c>
      <c r="C26" s="182"/>
      <c r="D26" s="182"/>
      <c r="E26" s="182"/>
      <c r="F26" s="182"/>
      <c r="G26" s="182"/>
      <c r="H26" s="2"/>
      <c r="I26" s="236"/>
      <c r="J26" s="337"/>
      <c r="K26" s="337"/>
      <c r="L26" s="337"/>
      <c r="M26" s="337"/>
      <c r="N26" s="337"/>
      <c r="O26" s="337"/>
      <c r="P26" s="337"/>
      <c r="Q26" s="145"/>
      <c r="R26" s="145"/>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row>
    <row r="27" spans="1:62" ht="12.75" customHeight="1">
      <c r="A27" s="303"/>
      <c r="B27" s="8"/>
      <c r="C27" s="8"/>
      <c r="D27" s="8"/>
      <c r="E27" s="8"/>
      <c r="F27" s="8"/>
      <c r="G27" s="8"/>
      <c r="H27" s="8"/>
      <c r="I27" s="2"/>
      <c r="J27" s="336"/>
      <c r="K27" s="336"/>
      <c r="L27" s="336"/>
      <c r="M27" s="336"/>
      <c r="N27" s="336"/>
      <c r="O27" s="336"/>
      <c r="P27" s="336"/>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row>
    <row r="28" spans="1:62" ht="12.75" customHeight="1">
      <c r="A28" s="303"/>
      <c r="B28" s="8"/>
      <c r="C28" s="23"/>
      <c r="D28" s="23"/>
      <c r="E28" s="23"/>
      <c r="F28" s="23"/>
      <c r="G28" s="23"/>
      <c r="H28" s="2"/>
      <c r="I28" s="2"/>
      <c r="J28" s="336"/>
      <c r="K28" s="336"/>
      <c r="L28" s="336"/>
      <c r="M28" s="336"/>
      <c r="N28" s="336"/>
      <c r="O28" s="336"/>
      <c r="P28" s="336"/>
      <c r="Q28" s="54"/>
      <c r="R28" s="54"/>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row>
    <row r="29" spans="1:62" ht="12.75" customHeight="1">
      <c r="A29" s="302"/>
      <c r="B29" s="33"/>
      <c r="C29" s="33"/>
      <c r="D29" s="33"/>
      <c r="E29" s="33"/>
      <c r="F29" s="33"/>
      <c r="G29" s="33"/>
      <c r="H29" s="30"/>
      <c r="I29" s="30"/>
      <c r="J29" s="336"/>
      <c r="K29" s="336"/>
      <c r="L29" s="336"/>
      <c r="M29" s="336"/>
      <c r="N29" s="336"/>
      <c r="O29" s="336"/>
      <c r="P29" s="336"/>
      <c r="Q29" s="56"/>
      <c r="R29" s="56"/>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row>
    <row r="30" spans="1:62" ht="12.75" customHeight="1">
      <c r="A30" s="302"/>
      <c r="B30" s="33"/>
      <c r="C30" s="33"/>
      <c r="D30" s="33"/>
      <c r="E30" s="33"/>
      <c r="F30" s="33"/>
      <c r="G30" s="33"/>
      <c r="H30" s="30"/>
      <c r="I30" s="30"/>
      <c r="J30" s="336"/>
      <c r="K30" s="336"/>
      <c r="L30" s="336"/>
      <c r="M30" s="336"/>
      <c r="N30" s="336"/>
      <c r="O30" s="336"/>
      <c r="P30" s="336"/>
      <c r="Q30" s="122"/>
      <c r="R30" s="122"/>
      <c r="S30" s="123"/>
      <c r="T30" s="123"/>
      <c r="U30" s="123"/>
      <c r="V30" s="123"/>
      <c r="W30" s="124"/>
      <c r="X30" s="124"/>
      <c r="Y30" s="124"/>
      <c r="Z30" s="124"/>
      <c r="AA30" s="124"/>
      <c r="AB30" s="124"/>
      <c r="AC30" s="124"/>
      <c r="AD30" s="124"/>
      <c r="AE30" s="124"/>
      <c r="AF30" s="124"/>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row>
    <row r="31" spans="1:62" ht="12.75" customHeight="1">
      <c r="A31" s="302"/>
      <c r="B31" s="33"/>
      <c r="C31" s="33"/>
      <c r="D31" s="33"/>
      <c r="E31" s="33"/>
      <c r="F31" s="33"/>
      <c r="G31" s="33"/>
      <c r="H31" s="2"/>
      <c r="I31" s="2"/>
      <c r="J31" s="336"/>
      <c r="K31" s="336"/>
      <c r="L31" s="336"/>
      <c r="M31" s="336"/>
      <c r="N31" s="336"/>
      <c r="O31" s="336"/>
      <c r="P31" s="336"/>
      <c r="Q31" s="122"/>
      <c r="R31" s="122"/>
      <c r="S31" s="123"/>
      <c r="T31" s="123"/>
      <c r="U31" s="123"/>
      <c r="V31" s="123"/>
      <c r="W31" s="124"/>
      <c r="X31" s="124"/>
      <c r="Y31" s="124"/>
      <c r="Z31" s="124"/>
      <c r="AA31" s="124"/>
      <c r="AB31" s="124"/>
      <c r="AC31" s="124"/>
      <c r="AD31" s="124"/>
      <c r="AE31" s="124"/>
      <c r="AF31" s="124"/>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row>
    <row r="32" spans="1:62" ht="12.75" customHeight="1">
      <c r="A32" s="302"/>
      <c r="B32" s="33"/>
      <c r="C32" s="33"/>
      <c r="D32" s="33"/>
      <c r="E32" s="33"/>
      <c r="F32" s="33"/>
      <c r="G32" s="33"/>
      <c r="H32" s="2"/>
      <c r="I32" s="2"/>
      <c r="J32" s="336"/>
      <c r="K32" s="336"/>
      <c r="L32" s="336"/>
      <c r="M32" s="336"/>
      <c r="N32" s="336"/>
      <c r="O32" s="336"/>
      <c r="P32" s="336"/>
      <c r="Q32" s="125"/>
      <c r="R32" s="125"/>
      <c r="S32" s="126"/>
      <c r="T32" s="126"/>
      <c r="U32" s="126"/>
      <c r="V32" s="126"/>
      <c r="W32" s="127"/>
      <c r="X32" s="127"/>
      <c r="Y32" s="127"/>
      <c r="Z32" s="127"/>
      <c r="AA32" s="127"/>
      <c r="AB32" s="127"/>
      <c r="AC32" s="127"/>
      <c r="AD32" s="127"/>
      <c r="AE32" s="127"/>
      <c r="AF32" s="127"/>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row>
    <row r="33" spans="1:62" ht="12.75" customHeight="1">
      <c r="A33" s="306"/>
      <c r="B33" s="260"/>
      <c r="C33" s="260"/>
      <c r="D33" s="260"/>
      <c r="E33" s="260"/>
      <c r="F33" s="260"/>
      <c r="G33" s="260"/>
      <c r="H33" s="2"/>
      <c r="I33" s="2"/>
      <c r="J33" s="340"/>
      <c r="K33" s="340"/>
      <c r="L33" s="340"/>
      <c r="M33" s="340"/>
      <c r="N33" s="340"/>
      <c r="O33" s="340"/>
      <c r="P33" s="340"/>
      <c r="Q33" s="125"/>
      <c r="R33" s="125"/>
      <c r="S33" s="126"/>
      <c r="T33" s="126"/>
      <c r="U33" s="126"/>
      <c r="V33" s="126"/>
      <c r="W33" s="124"/>
      <c r="X33" s="124"/>
      <c r="Y33" s="124"/>
      <c r="Z33" s="124"/>
      <c r="AA33" s="124"/>
      <c r="AB33" s="124"/>
      <c r="AC33" s="124"/>
      <c r="AD33" s="124"/>
      <c r="AE33" s="124"/>
      <c r="AF33" s="124"/>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row>
    <row r="34" spans="1:62" ht="12.75" customHeight="1">
      <c r="A34" s="302"/>
      <c r="B34" s="33"/>
      <c r="C34" s="33"/>
      <c r="D34" s="33"/>
      <c r="E34" s="33"/>
      <c r="F34" s="33"/>
      <c r="G34" s="33"/>
      <c r="H34" s="2"/>
      <c r="I34" s="2"/>
      <c r="J34" s="338"/>
      <c r="K34" s="338"/>
      <c r="L34" s="338"/>
      <c r="M34" s="338"/>
      <c r="N34" s="338"/>
      <c r="O34" s="338"/>
      <c r="P34" s="338"/>
      <c r="Q34" s="122"/>
      <c r="R34" s="122"/>
      <c r="S34" s="126"/>
      <c r="T34" s="126"/>
      <c r="U34" s="126"/>
      <c r="V34" s="126"/>
      <c r="W34" s="124"/>
      <c r="X34" s="124"/>
      <c r="Y34" s="124"/>
      <c r="Z34" s="124"/>
      <c r="AA34" s="124"/>
      <c r="AB34" s="124"/>
      <c r="AC34" s="124"/>
      <c r="AD34" s="124"/>
      <c r="AE34" s="124"/>
      <c r="AF34" s="124"/>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row>
    <row r="35" spans="1:62" ht="12.75" customHeight="1">
      <c r="A35" s="302"/>
      <c r="B35" s="33"/>
      <c r="C35" s="33"/>
      <c r="D35" s="33"/>
      <c r="E35" s="33"/>
      <c r="F35" s="33"/>
      <c r="G35" s="33"/>
      <c r="H35" s="2"/>
      <c r="I35" s="2"/>
      <c r="J35" s="338"/>
      <c r="K35" s="338"/>
      <c r="L35" s="338"/>
      <c r="M35" s="338"/>
      <c r="N35" s="338"/>
      <c r="O35" s="338"/>
      <c r="P35" s="338"/>
      <c r="Q35" s="206" t="s">
        <v>145</v>
      </c>
      <c r="R35" s="122"/>
      <c r="S35" s="229" t="str">
        <f t="shared" ref="S35:BJ35" si="4">IF(ISNUMBER(S29),S23,"")</f>
        <v/>
      </c>
      <c r="T35" s="229" t="str">
        <f t="shared" si="4"/>
        <v/>
      </c>
      <c r="U35" s="229" t="str">
        <f t="shared" si="4"/>
        <v/>
      </c>
      <c r="V35" s="229" t="str">
        <f t="shared" si="4"/>
        <v/>
      </c>
      <c r="W35" s="229" t="str">
        <f t="shared" si="4"/>
        <v/>
      </c>
      <c r="X35" s="229" t="str">
        <f t="shared" si="4"/>
        <v/>
      </c>
      <c r="Y35" s="229" t="str">
        <f t="shared" si="4"/>
        <v/>
      </c>
      <c r="Z35" s="229" t="str">
        <f t="shared" si="4"/>
        <v/>
      </c>
      <c r="AA35" s="229" t="str">
        <f t="shared" si="4"/>
        <v/>
      </c>
      <c r="AB35" s="229" t="str">
        <f t="shared" si="4"/>
        <v/>
      </c>
      <c r="AC35" s="229" t="str">
        <f t="shared" si="4"/>
        <v/>
      </c>
      <c r="AD35" s="229" t="str">
        <f t="shared" si="4"/>
        <v/>
      </c>
      <c r="AE35" s="229" t="str">
        <f t="shared" si="4"/>
        <v/>
      </c>
      <c r="AF35" s="229" t="str">
        <f t="shared" si="4"/>
        <v/>
      </c>
      <c r="AG35" s="229" t="str">
        <f t="shared" si="4"/>
        <v/>
      </c>
      <c r="AH35" s="229" t="str">
        <f t="shared" si="4"/>
        <v/>
      </c>
      <c r="AI35" s="229" t="str">
        <f t="shared" si="4"/>
        <v/>
      </c>
      <c r="AJ35" s="229" t="str">
        <f t="shared" si="4"/>
        <v/>
      </c>
      <c r="AK35" s="229" t="str">
        <f t="shared" si="4"/>
        <v/>
      </c>
      <c r="AL35" s="229" t="str">
        <f t="shared" si="4"/>
        <v/>
      </c>
      <c r="AM35" s="229" t="str">
        <f t="shared" si="4"/>
        <v/>
      </c>
      <c r="AN35" s="229" t="str">
        <f t="shared" si="4"/>
        <v/>
      </c>
      <c r="AO35" s="229" t="str">
        <f t="shared" si="4"/>
        <v/>
      </c>
      <c r="AP35" s="229" t="str">
        <f t="shared" si="4"/>
        <v/>
      </c>
      <c r="AQ35" s="229" t="str">
        <f t="shared" si="4"/>
        <v/>
      </c>
      <c r="AR35" s="229" t="str">
        <f t="shared" si="4"/>
        <v/>
      </c>
      <c r="AS35" s="229" t="str">
        <f t="shared" si="4"/>
        <v/>
      </c>
      <c r="AT35" s="229" t="str">
        <f t="shared" si="4"/>
        <v/>
      </c>
      <c r="AU35" s="229" t="str">
        <f t="shared" si="4"/>
        <v/>
      </c>
      <c r="AV35" s="229" t="str">
        <f t="shared" si="4"/>
        <v/>
      </c>
      <c r="AW35" s="229" t="str">
        <f t="shared" si="4"/>
        <v/>
      </c>
      <c r="AX35" s="229" t="str">
        <f t="shared" si="4"/>
        <v/>
      </c>
      <c r="AY35" s="229" t="str">
        <f t="shared" si="4"/>
        <v/>
      </c>
      <c r="AZ35" s="229" t="str">
        <f t="shared" si="4"/>
        <v/>
      </c>
      <c r="BA35" s="229" t="str">
        <f t="shared" si="4"/>
        <v/>
      </c>
      <c r="BB35" s="229" t="str">
        <f t="shared" si="4"/>
        <v/>
      </c>
      <c r="BC35" s="229" t="str">
        <f t="shared" si="4"/>
        <v/>
      </c>
      <c r="BD35" s="229" t="str">
        <f t="shared" si="4"/>
        <v/>
      </c>
      <c r="BE35" s="229" t="str">
        <f t="shared" si="4"/>
        <v/>
      </c>
      <c r="BF35" s="229" t="str">
        <f t="shared" si="4"/>
        <v/>
      </c>
      <c r="BG35" s="229" t="str">
        <f t="shared" si="4"/>
        <v/>
      </c>
      <c r="BH35" s="229" t="str">
        <f t="shared" si="4"/>
        <v/>
      </c>
      <c r="BI35" s="229" t="str">
        <f t="shared" si="4"/>
        <v/>
      </c>
      <c r="BJ35" s="229" t="str">
        <f t="shared" si="4"/>
        <v/>
      </c>
    </row>
    <row r="36" spans="1:62" ht="12.75" customHeight="1">
      <c r="A36" s="302"/>
      <c r="B36" s="33"/>
      <c r="C36" s="33"/>
      <c r="D36" s="33"/>
      <c r="E36" s="33"/>
      <c r="F36" s="33"/>
      <c r="G36" s="33"/>
      <c r="H36" s="2"/>
      <c r="I36" s="2"/>
      <c r="J36" s="338"/>
      <c r="K36" s="338"/>
      <c r="L36" s="338"/>
      <c r="M36" s="338"/>
      <c r="N36" s="338"/>
      <c r="O36" s="338"/>
      <c r="P36" s="338"/>
      <c r="Q36" s="223" t="s">
        <v>139</v>
      </c>
      <c r="R36" s="223" t="s">
        <v>138</v>
      </c>
      <c r="S36" s="215" t="str">
        <f t="shared" ref="S36:BJ36" si="5">IF(ISNUMBER(S29),S29-($G$24*S28+$G$23),"")</f>
        <v/>
      </c>
      <c r="T36" s="215" t="str">
        <f t="shared" si="5"/>
        <v/>
      </c>
      <c r="U36" s="215" t="str">
        <f t="shared" si="5"/>
        <v/>
      </c>
      <c r="V36" s="215" t="str">
        <f t="shared" si="5"/>
        <v/>
      </c>
      <c r="W36" s="215" t="str">
        <f t="shared" si="5"/>
        <v/>
      </c>
      <c r="X36" s="215" t="str">
        <f t="shared" si="5"/>
        <v/>
      </c>
      <c r="Y36" s="215" t="str">
        <f t="shared" si="5"/>
        <v/>
      </c>
      <c r="Z36" s="215" t="str">
        <f t="shared" si="5"/>
        <v/>
      </c>
      <c r="AA36" s="215" t="str">
        <f t="shared" si="5"/>
        <v/>
      </c>
      <c r="AB36" s="215" t="str">
        <f t="shared" si="5"/>
        <v/>
      </c>
      <c r="AC36" s="215" t="str">
        <f t="shared" si="5"/>
        <v/>
      </c>
      <c r="AD36" s="215" t="str">
        <f t="shared" si="5"/>
        <v/>
      </c>
      <c r="AE36" s="215" t="str">
        <f t="shared" si="5"/>
        <v/>
      </c>
      <c r="AF36" s="215" t="str">
        <f t="shared" si="5"/>
        <v/>
      </c>
      <c r="AG36" s="215" t="str">
        <f t="shared" si="5"/>
        <v/>
      </c>
      <c r="AH36" s="215" t="str">
        <f t="shared" si="5"/>
        <v/>
      </c>
      <c r="AI36" s="215" t="str">
        <f t="shared" si="5"/>
        <v/>
      </c>
      <c r="AJ36" s="215" t="str">
        <f t="shared" si="5"/>
        <v/>
      </c>
      <c r="AK36" s="215" t="str">
        <f t="shared" si="5"/>
        <v/>
      </c>
      <c r="AL36" s="215" t="str">
        <f t="shared" si="5"/>
        <v/>
      </c>
      <c r="AM36" s="215" t="str">
        <f t="shared" si="5"/>
        <v/>
      </c>
      <c r="AN36" s="215" t="str">
        <f t="shared" si="5"/>
        <v/>
      </c>
      <c r="AO36" s="215" t="str">
        <f t="shared" si="5"/>
        <v/>
      </c>
      <c r="AP36" s="215" t="str">
        <f t="shared" si="5"/>
        <v/>
      </c>
      <c r="AQ36" s="215" t="str">
        <f t="shared" si="5"/>
        <v/>
      </c>
      <c r="AR36" s="215" t="str">
        <f t="shared" si="5"/>
        <v/>
      </c>
      <c r="AS36" s="215" t="str">
        <f t="shared" si="5"/>
        <v/>
      </c>
      <c r="AT36" s="215" t="str">
        <f t="shared" si="5"/>
        <v/>
      </c>
      <c r="AU36" s="215" t="str">
        <f t="shared" si="5"/>
        <v/>
      </c>
      <c r="AV36" s="215" t="str">
        <f t="shared" si="5"/>
        <v/>
      </c>
      <c r="AW36" s="215" t="str">
        <f t="shared" si="5"/>
        <v/>
      </c>
      <c r="AX36" s="215" t="str">
        <f t="shared" si="5"/>
        <v/>
      </c>
      <c r="AY36" s="215" t="str">
        <f t="shared" si="5"/>
        <v/>
      </c>
      <c r="AZ36" s="215" t="str">
        <f t="shared" si="5"/>
        <v/>
      </c>
      <c r="BA36" s="215" t="str">
        <f t="shared" si="5"/>
        <v/>
      </c>
      <c r="BB36" s="215" t="str">
        <f t="shared" si="5"/>
        <v/>
      </c>
      <c r="BC36" s="215" t="str">
        <f t="shared" si="5"/>
        <v/>
      </c>
      <c r="BD36" s="215" t="str">
        <f t="shared" si="5"/>
        <v/>
      </c>
      <c r="BE36" s="215" t="str">
        <f t="shared" si="5"/>
        <v/>
      </c>
      <c r="BF36" s="215" t="str">
        <f t="shared" si="5"/>
        <v/>
      </c>
      <c r="BG36" s="215" t="str">
        <f t="shared" si="5"/>
        <v/>
      </c>
      <c r="BH36" s="215" t="str">
        <f t="shared" si="5"/>
        <v/>
      </c>
      <c r="BI36" s="215" t="str">
        <f t="shared" si="5"/>
        <v/>
      </c>
      <c r="BJ36" s="215" t="str">
        <f t="shared" si="5"/>
        <v/>
      </c>
    </row>
    <row r="37" spans="1:62" ht="12.75" customHeight="1">
      <c r="A37" s="302"/>
      <c r="B37" s="33"/>
      <c r="C37" s="226" t="s">
        <v>146</v>
      </c>
      <c r="D37" s="226" t="s">
        <v>147</v>
      </c>
      <c r="E37" s="207" t="s">
        <v>105</v>
      </c>
      <c r="F37" s="207" t="s">
        <v>106</v>
      </c>
      <c r="G37" s="2"/>
      <c r="H37" s="2"/>
      <c r="I37" s="2"/>
      <c r="J37" s="338"/>
      <c r="K37" s="338"/>
      <c r="L37" s="338"/>
      <c r="M37" s="338"/>
      <c r="N37" s="338"/>
      <c r="O37" s="338"/>
      <c r="P37" s="338"/>
      <c r="Q37" s="223" t="s">
        <v>144</v>
      </c>
      <c r="R37" s="224" t="str">
        <f>IF(SUMPRODUCT(--ISNUMBER(S37:BJ37))&gt;0,AVERAGE(S37:BJ37),"")</f>
        <v/>
      </c>
      <c r="S37" s="249" t="str">
        <f t="shared" ref="S37:BJ37" si="6">IF(ISNUMBER(S29),ABS(S36),"")</f>
        <v/>
      </c>
      <c r="T37" s="249" t="str">
        <f t="shared" si="6"/>
        <v/>
      </c>
      <c r="U37" s="249" t="str">
        <f t="shared" si="6"/>
        <v/>
      </c>
      <c r="V37" s="249" t="str">
        <f t="shared" si="6"/>
        <v/>
      </c>
      <c r="W37" s="249" t="str">
        <f t="shared" si="6"/>
        <v/>
      </c>
      <c r="X37" s="249" t="str">
        <f t="shared" si="6"/>
        <v/>
      </c>
      <c r="Y37" s="249" t="str">
        <f t="shared" si="6"/>
        <v/>
      </c>
      <c r="Z37" s="249" t="str">
        <f t="shared" si="6"/>
        <v/>
      </c>
      <c r="AA37" s="249" t="str">
        <f t="shared" si="6"/>
        <v/>
      </c>
      <c r="AB37" s="249" t="str">
        <f t="shared" si="6"/>
        <v/>
      </c>
      <c r="AC37" s="249" t="str">
        <f t="shared" si="6"/>
        <v/>
      </c>
      <c r="AD37" s="249" t="str">
        <f t="shared" si="6"/>
        <v/>
      </c>
      <c r="AE37" s="249" t="str">
        <f t="shared" si="6"/>
        <v/>
      </c>
      <c r="AF37" s="249" t="str">
        <f t="shared" si="6"/>
        <v/>
      </c>
      <c r="AG37" s="249" t="str">
        <f t="shared" si="6"/>
        <v/>
      </c>
      <c r="AH37" s="249" t="str">
        <f t="shared" si="6"/>
        <v/>
      </c>
      <c r="AI37" s="249" t="str">
        <f t="shared" si="6"/>
        <v/>
      </c>
      <c r="AJ37" s="249" t="str">
        <f t="shared" si="6"/>
        <v/>
      </c>
      <c r="AK37" s="249" t="str">
        <f t="shared" si="6"/>
        <v/>
      </c>
      <c r="AL37" s="249" t="str">
        <f t="shared" si="6"/>
        <v/>
      </c>
      <c r="AM37" s="249" t="str">
        <f t="shared" si="6"/>
        <v/>
      </c>
      <c r="AN37" s="249" t="str">
        <f t="shared" si="6"/>
        <v/>
      </c>
      <c r="AO37" s="249" t="str">
        <f t="shared" si="6"/>
        <v/>
      </c>
      <c r="AP37" s="249" t="str">
        <f t="shared" si="6"/>
        <v/>
      </c>
      <c r="AQ37" s="249" t="str">
        <f t="shared" si="6"/>
        <v/>
      </c>
      <c r="AR37" s="249" t="str">
        <f t="shared" si="6"/>
        <v/>
      </c>
      <c r="AS37" s="249" t="str">
        <f t="shared" si="6"/>
        <v/>
      </c>
      <c r="AT37" s="249" t="str">
        <f t="shared" si="6"/>
        <v/>
      </c>
      <c r="AU37" s="249" t="str">
        <f t="shared" si="6"/>
        <v/>
      </c>
      <c r="AV37" s="249" t="str">
        <f t="shared" si="6"/>
        <v/>
      </c>
      <c r="AW37" s="249" t="str">
        <f t="shared" si="6"/>
        <v/>
      </c>
      <c r="AX37" s="249" t="str">
        <f t="shared" si="6"/>
        <v/>
      </c>
      <c r="AY37" s="249" t="str">
        <f t="shared" si="6"/>
        <v/>
      </c>
      <c r="AZ37" s="249" t="str">
        <f t="shared" si="6"/>
        <v/>
      </c>
      <c r="BA37" s="249" t="str">
        <f t="shared" si="6"/>
        <v/>
      </c>
      <c r="BB37" s="249" t="str">
        <f t="shared" si="6"/>
        <v/>
      </c>
      <c r="BC37" s="249" t="str">
        <f t="shared" si="6"/>
        <v/>
      </c>
      <c r="BD37" s="249" t="str">
        <f t="shared" si="6"/>
        <v/>
      </c>
      <c r="BE37" s="249" t="str">
        <f t="shared" si="6"/>
        <v/>
      </c>
      <c r="BF37" s="249" t="str">
        <f t="shared" si="6"/>
        <v/>
      </c>
      <c r="BG37" s="249" t="str">
        <f t="shared" si="6"/>
        <v/>
      </c>
      <c r="BH37" s="249" t="str">
        <f t="shared" si="6"/>
        <v/>
      </c>
      <c r="BI37" s="249" t="str">
        <f t="shared" si="6"/>
        <v/>
      </c>
      <c r="BJ37" s="249" t="str">
        <f t="shared" si="6"/>
        <v/>
      </c>
    </row>
    <row r="38" spans="1:62" ht="12.75" customHeight="1">
      <c r="A38" s="302"/>
      <c r="B38" s="23" t="s">
        <v>143</v>
      </c>
      <c r="C38" s="23">
        <v>2.5000000000000001E-2</v>
      </c>
      <c r="D38" s="23">
        <v>-2</v>
      </c>
      <c r="E38" s="23">
        <v>250</v>
      </c>
      <c r="F38" s="23">
        <v>0</v>
      </c>
      <c r="G38" s="33"/>
      <c r="H38" s="2"/>
      <c r="I38" s="2"/>
      <c r="J38" s="338"/>
      <c r="K38" s="338"/>
      <c r="L38" s="338"/>
      <c r="M38" s="338"/>
      <c r="N38" s="338"/>
      <c r="O38" s="338"/>
      <c r="P38" s="338"/>
      <c r="Q38" s="183" t="s">
        <v>140</v>
      </c>
      <c r="R38" s="183" t="s">
        <v>138</v>
      </c>
      <c r="S38" s="184" t="str">
        <f t="shared" ref="S38:BJ38" si="7">IF(ISNUMBER(S29),S29-($C$38*S28+$D$38),"")</f>
        <v/>
      </c>
      <c r="T38" s="184" t="str">
        <f t="shared" si="7"/>
        <v/>
      </c>
      <c r="U38" s="184" t="str">
        <f t="shared" si="7"/>
        <v/>
      </c>
      <c r="V38" s="184" t="str">
        <f t="shared" si="7"/>
        <v/>
      </c>
      <c r="W38" s="184" t="str">
        <f t="shared" si="7"/>
        <v/>
      </c>
      <c r="X38" s="184" t="str">
        <f t="shared" si="7"/>
        <v/>
      </c>
      <c r="Y38" s="184" t="str">
        <f t="shared" si="7"/>
        <v/>
      </c>
      <c r="Z38" s="184" t="str">
        <f t="shared" si="7"/>
        <v/>
      </c>
      <c r="AA38" s="184" t="str">
        <f t="shared" si="7"/>
        <v/>
      </c>
      <c r="AB38" s="184" t="str">
        <f t="shared" si="7"/>
        <v/>
      </c>
      <c r="AC38" s="184" t="str">
        <f t="shared" si="7"/>
        <v/>
      </c>
      <c r="AD38" s="184" t="str">
        <f t="shared" si="7"/>
        <v/>
      </c>
      <c r="AE38" s="184" t="str">
        <f t="shared" si="7"/>
        <v/>
      </c>
      <c r="AF38" s="184" t="str">
        <f t="shared" si="7"/>
        <v/>
      </c>
      <c r="AG38" s="184" t="str">
        <f t="shared" si="7"/>
        <v/>
      </c>
      <c r="AH38" s="184" t="str">
        <f t="shared" si="7"/>
        <v/>
      </c>
      <c r="AI38" s="184" t="str">
        <f t="shared" si="7"/>
        <v/>
      </c>
      <c r="AJ38" s="184" t="str">
        <f t="shared" si="7"/>
        <v/>
      </c>
      <c r="AK38" s="184" t="str">
        <f t="shared" si="7"/>
        <v/>
      </c>
      <c r="AL38" s="184" t="str">
        <f t="shared" si="7"/>
        <v/>
      </c>
      <c r="AM38" s="184" t="str">
        <f t="shared" si="7"/>
        <v/>
      </c>
      <c r="AN38" s="184" t="str">
        <f t="shared" si="7"/>
        <v/>
      </c>
      <c r="AO38" s="184" t="str">
        <f t="shared" si="7"/>
        <v/>
      </c>
      <c r="AP38" s="184" t="str">
        <f t="shared" si="7"/>
        <v/>
      </c>
      <c r="AQ38" s="184" t="str">
        <f t="shared" si="7"/>
        <v/>
      </c>
      <c r="AR38" s="184" t="str">
        <f t="shared" si="7"/>
        <v/>
      </c>
      <c r="AS38" s="184" t="str">
        <f t="shared" si="7"/>
        <v/>
      </c>
      <c r="AT38" s="184" t="str">
        <f t="shared" si="7"/>
        <v/>
      </c>
      <c r="AU38" s="184" t="str">
        <f t="shared" si="7"/>
        <v/>
      </c>
      <c r="AV38" s="184" t="str">
        <f t="shared" si="7"/>
        <v/>
      </c>
      <c r="AW38" s="184" t="str">
        <f t="shared" si="7"/>
        <v/>
      </c>
      <c r="AX38" s="184" t="str">
        <f t="shared" si="7"/>
        <v/>
      </c>
      <c r="AY38" s="184" t="str">
        <f t="shared" si="7"/>
        <v/>
      </c>
      <c r="AZ38" s="184" t="str">
        <f t="shared" si="7"/>
        <v/>
      </c>
      <c r="BA38" s="184" t="str">
        <f t="shared" si="7"/>
        <v/>
      </c>
      <c r="BB38" s="184" t="str">
        <f t="shared" si="7"/>
        <v/>
      </c>
      <c r="BC38" s="184" t="str">
        <f t="shared" si="7"/>
        <v/>
      </c>
      <c r="BD38" s="184" t="str">
        <f t="shared" si="7"/>
        <v/>
      </c>
      <c r="BE38" s="184" t="str">
        <f t="shared" si="7"/>
        <v/>
      </c>
      <c r="BF38" s="184" t="str">
        <f t="shared" si="7"/>
        <v/>
      </c>
      <c r="BG38" s="184" t="str">
        <f t="shared" si="7"/>
        <v/>
      </c>
      <c r="BH38" s="184" t="str">
        <f t="shared" si="7"/>
        <v/>
      </c>
      <c r="BI38" s="184" t="str">
        <f t="shared" si="7"/>
        <v/>
      </c>
      <c r="BJ38" s="184" t="str">
        <f t="shared" si="7"/>
        <v/>
      </c>
    </row>
    <row r="39" spans="1:62" ht="12.75" customHeight="1">
      <c r="A39" s="304"/>
      <c r="B39" s="197" t="s">
        <v>2</v>
      </c>
      <c r="C39" s="65" t="s">
        <v>188</v>
      </c>
      <c r="D39" s="65"/>
      <c r="E39" s="234">
        <f>$C$18*E38+$D$18</f>
        <v>4.25</v>
      </c>
      <c r="F39" s="234">
        <f>$C$18*F38+$D$18</f>
        <v>-2</v>
      </c>
      <c r="G39" s="66"/>
      <c r="H39" s="2"/>
      <c r="I39" s="2"/>
      <c r="J39" s="338"/>
      <c r="K39" s="338"/>
      <c r="L39" s="338"/>
      <c r="M39" s="338"/>
      <c r="N39" s="338"/>
      <c r="O39" s="338"/>
      <c r="P39" s="338"/>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row>
    <row r="40" spans="1:62" ht="12.75" customHeight="1">
      <c r="A40" s="305"/>
      <c r="B40" s="261"/>
      <c r="C40" s="234"/>
      <c r="D40" s="234"/>
      <c r="E40" s="234"/>
      <c r="F40" s="234"/>
      <c r="G40" s="234"/>
      <c r="H40" s="251"/>
      <c r="I40" s="251"/>
      <c r="J40" s="339"/>
      <c r="K40" s="339"/>
      <c r="L40" s="339"/>
      <c r="M40" s="339"/>
      <c r="N40" s="339"/>
      <c r="O40" s="339"/>
      <c r="P40" s="339"/>
      <c r="Q40" s="179"/>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row>
    <row r="41" spans="1:62" ht="12.75" customHeight="1">
      <c r="A41" s="307" t="str">
        <f ca="1">INDIRECT("$C$4")&amp;"."&amp;C43&amp;"."&amp;"A"</f>
        <v>1.1.A</v>
      </c>
      <c r="B41" s="265" t="str">
        <f>J42</f>
        <v>Left</v>
      </c>
      <c r="C41" s="296" t="str">
        <f>IF(NOT(ISBLANK($Q48)),$Q48,"")</f>
        <v/>
      </c>
      <c r="D41" s="311" t="s">
        <v>126</v>
      </c>
      <c r="E41" s="272" t="s">
        <v>6</v>
      </c>
      <c r="F41" s="312" t="s">
        <v>156</v>
      </c>
      <c r="G41" s="315" t="str">
        <f ca="1">INDIRECT("$G$1")</f>
        <v>1A</v>
      </c>
      <c r="H41" s="66"/>
      <c r="I41" s="66"/>
      <c r="J41" s="206" t="s">
        <v>137</v>
      </c>
      <c r="K41" s="206"/>
      <c r="L41" s="206"/>
      <c r="M41" s="206"/>
      <c r="N41" s="206"/>
      <c r="O41" s="206"/>
      <c r="P41" s="206"/>
      <c r="Q41" s="205" t="s">
        <v>120</v>
      </c>
      <c r="R41" s="314" t="s">
        <v>152</v>
      </c>
      <c r="S41" s="86" t="s">
        <v>16</v>
      </c>
      <c r="T41" s="86" t="s">
        <v>17</v>
      </c>
      <c r="U41" s="86" t="s">
        <v>18</v>
      </c>
      <c r="V41" s="86" t="s">
        <v>19</v>
      </c>
      <c r="W41" s="232"/>
      <c r="X41" s="232"/>
      <c r="Y41" s="232"/>
      <c r="Z41" s="232"/>
      <c r="AA41" s="316" t="s">
        <v>20</v>
      </c>
      <c r="AB41" s="317" t="s">
        <v>21</v>
      </c>
      <c r="AC41" s="318" t="s">
        <v>22</v>
      </c>
      <c r="AD41" s="318" t="s">
        <v>23</v>
      </c>
      <c r="AE41" s="319" t="s">
        <v>24</v>
      </c>
      <c r="AF41" s="320" t="s">
        <v>25</v>
      </c>
      <c r="AG41" s="321" t="s">
        <v>26</v>
      </c>
      <c r="AH41" s="319" t="s">
        <v>162</v>
      </c>
      <c r="AI41" s="320" t="s">
        <v>6</v>
      </c>
      <c r="AJ41" s="322" t="s">
        <v>163</v>
      </c>
      <c r="AK41" s="323" t="s">
        <v>164</v>
      </c>
      <c r="AL41" s="324" t="s">
        <v>165</v>
      </c>
      <c r="AM41" s="325" t="s">
        <v>166</v>
      </c>
      <c r="AN41" s="319" t="s">
        <v>167</v>
      </c>
      <c r="AO41" s="323" t="s">
        <v>168</v>
      </c>
      <c r="AP41" s="324" t="s">
        <v>169</v>
      </c>
      <c r="AQ41" s="325" t="s">
        <v>170</v>
      </c>
      <c r="AR41" s="319" t="s">
        <v>171</v>
      </c>
      <c r="AS41" s="322" t="s">
        <v>172</v>
      </c>
      <c r="AT41" s="326" t="s">
        <v>173</v>
      </c>
      <c r="AU41" s="322" t="s">
        <v>174</v>
      </c>
      <c r="AV41" s="326" t="s">
        <v>175</v>
      </c>
      <c r="AW41" s="323" t="s">
        <v>176</v>
      </c>
      <c r="AX41" s="323" t="s">
        <v>177</v>
      </c>
      <c r="AY41" s="323" t="s">
        <v>178</v>
      </c>
      <c r="AZ41" s="318" t="s">
        <v>44</v>
      </c>
      <c r="BA41" s="323" t="s">
        <v>179</v>
      </c>
      <c r="BB41" s="326" t="s">
        <v>180</v>
      </c>
      <c r="BC41" s="323" t="s">
        <v>181</v>
      </c>
      <c r="BD41" s="326" t="s">
        <v>182</v>
      </c>
      <c r="BE41" s="323" t="s">
        <v>15</v>
      </c>
      <c r="BF41" s="322" t="s">
        <v>183</v>
      </c>
      <c r="BG41" s="323" t="s">
        <v>184</v>
      </c>
      <c r="BH41" s="323" t="s">
        <v>185</v>
      </c>
      <c r="BI41" s="327" t="s">
        <v>119</v>
      </c>
      <c r="BJ41" s="327" t="s">
        <v>52</v>
      </c>
    </row>
    <row r="42" spans="1:62" ht="12.75" customHeight="1" thickBot="1">
      <c r="A42" s="307"/>
      <c r="B42" s="275" t="s">
        <v>187</v>
      </c>
      <c r="C42" s="276"/>
      <c r="D42" s="235" t="str">
        <f>IF(NOT(ISBLANK($K52)),$K52,"")</f>
        <v/>
      </c>
      <c r="E42" s="262" t="str">
        <f>IF(NOT(ISBLANK($N50)),$N50,"")</f>
        <v/>
      </c>
      <c r="F42" s="266"/>
      <c r="G42" s="294" t="s">
        <v>0</v>
      </c>
      <c r="H42" s="236"/>
      <c r="I42" s="236"/>
      <c r="J42" s="136" t="s">
        <v>0</v>
      </c>
      <c r="K42" s="187"/>
      <c r="L42" s="187"/>
      <c r="M42" s="187"/>
      <c r="N42" s="187"/>
      <c r="O42" s="187"/>
      <c r="P42" s="187"/>
      <c r="Q42" s="187"/>
      <c r="R42" s="187"/>
      <c r="S42" s="237"/>
      <c r="T42" s="237"/>
      <c r="U42" s="237"/>
      <c r="V42" s="237"/>
      <c r="W42" s="237"/>
      <c r="X42" s="237"/>
      <c r="Y42" s="237"/>
      <c r="Z42" s="237"/>
      <c r="AA42" s="155" t="s">
        <v>69</v>
      </c>
      <c r="AB42" s="238"/>
      <c r="AC42" s="169"/>
      <c r="AD42" s="169"/>
      <c r="AE42" s="239"/>
      <c r="AF42" s="240"/>
      <c r="AG42" s="241"/>
      <c r="AH42" s="241"/>
      <c r="AI42" s="242"/>
      <c r="AJ42" s="239"/>
      <c r="AK42" s="239"/>
      <c r="AL42" s="239"/>
      <c r="AM42" s="239"/>
      <c r="AN42" s="239"/>
      <c r="AO42" s="239"/>
      <c r="AP42" s="239"/>
      <c r="AQ42" s="239"/>
      <c r="AR42" s="239"/>
      <c r="AS42" s="239"/>
      <c r="AT42" s="239"/>
      <c r="AU42" s="239"/>
      <c r="AV42" s="239"/>
      <c r="AW42" s="239"/>
      <c r="AX42" s="239"/>
      <c r="AY42" s="239"/>
      <c r="AZ42" s="242"/>
      <c r="BA42" s="239"/>
      <c r="BB42" s="239"/>
      <c r="BC42" s="239"/>
      <c r="BD42" s="239"/>
      <c r="BE42" s="241"/>
      <c r="BF42" s="239"/>
      <c r="BG42" s="239"/>
      <c r="BH42" s="239"/>
      <c r="BI42" s="239"/>
      <c r="BJ42" s="239"/>
    </row>
    <row r="43" spans="1:62" ht="12.75" customHeight="1">
      <c r="A43" s="307"/>
      <c r="B43" s="283" t="s">
        <v>160</v>
      </c>
      <c r="C43" s="329">
        <f ca="1">IF(ROW()=ROW(INDIRECT("$C$43")),1,1+(ROW()-ROW(INDIRECT("$C$43")))/40)</f>
        <v>1</v>
      </c>
      <c r="D43" s="284"/>
      <c r="E43" s="284"/>
      <c r="F43" s="267" t="s">
        <v>157</v>
      </c>
      <c r="G43" s="263" t="str">
        <f>IF(COUNT(S49:BJ49)&gt;1,ROUND(INTERCEPT($S$49:$BJ$49,$S$48:$BJ$48),4),"")</f>
        <v/>
      </c>
      <c r="H43" s="4"/>
      <c r="I43" s="4"/>
      <c r="J43" s="337"/>
      <c r="K43" s="337"/>
      <c r="L43" s="337"/>
      <c r="M43" s="337"/>
      <c r="N43" s="337"/>
      <c r="O43" s="337"/>
      <c r="P43" s="337"/>
      <c r="Q43" s="139"/>
      <c r="R43" s="139"/>
      <c r="S43" s="140"/>
      <c r="T43" s="141"/>
      <c r="U43" s="141"/>
      <c r="V43" s="141"/>
      <c r="W43" s="142"/>
      <c r="X43" s="142"/>
      <c r="Y43" s="142"/>
      <c r="Z43" s="142"/>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41"/>
      <c r="BA43" s="141"/>
      <c r="BB43" s="141"/>
      <c r="BC43" s="141"/>
      <c r="BD43" s="141"/>
      <c r="BE43" s="141"/>
      <c r="BF43" s="141"/>
      <c r="BG43" s="141"/>
      <c r="BH43" s="141"/>
      <c r="BI43" s="141"/>
      <c r="BJ43" s="141"/>
    </row>
    <row r="44" spans="1:62" ht="12.75" customHeight="1">
      <c r="A44" s="307"/>
      <c r="B44" s="234"/>
      <c r="C44" s="285"/>
      <c r="D44" s="286"/>
      <c r="E44" s="287"/>
      <c r="F44" s="268" t="s">
        <v>158</v>
      </c>
      <c r="G44" s="227" t="str">
        <f>IF(COUNT(S49:BJ49)&gt;1,ROUND(SLOPE($S$49:$BJ$49,$S$48:$BJ$48),4),"")</f>
        <v/>
      </c>
      <c r="H44" s="236"/>
      <c r="I44" s="236"/>
      <c r="J44" s="337"/>
      <c r="K44" s="337"/>
      <c r="L44" s="337"/>
      <c r="M44" s="337"/>
      <c r="N44" s="337"/>
      <c r="O44" s="337"/>
      <c r="P44" s="337"/>
      <c r="Q44" s="143"/>
      <c r="R44" s="143"/>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row>
    <row r="45" spans="1:62" ht="12.75" customHeight="1">
      <c r="A45" s="307"/>
      <c r="B45" s="33"/>
      <c r="C45" s="23"/>
      <c r="D45" s="80"/>
      <c r="E45" s="81"/>
      <c r="F45" s="81"/>
      <c r="G45" s="264" t="s">
        <v>123</v>
      </c>
      <c r="H45" s="236"/>
      <c r="I45" s="236"/>
      <c r="J45" s="337"/>
      <c r="K45" s="337"/>
      <c r="L45" s="337"/>
      <c r="M45" s="337"/>
      <c r="N45" s="337"/>
      <c r="O45" s="337"/>
      <c r="P45" s="337"/>
      <c r="Q45" s="145"/>
      <c r="R45" s="145"/>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row>
    <row r="46" spans="1:62" ht="12.75" customHeight="1">
      <c r="A46" s="307"/>
      <c r="B46" s="151" t="s">
        <v>102</v>
      </c>
      <c r="C46" s="243"/>
      <c r="D46" s="244"/>
      <c r="E46" s="244"/>
      <c r="F46" s="244"/>
      <c r="G46" s="244"/>
      <c r="H46" s="236"/>
      <c r="I46" s="236"/>
      <c r="J46" s="337"/>
      <c r="K46" s="337"/>
      <c r="L46" s="337"/>
      <c r="M46" s="337"/>
      <c r="N46" s="337"/>
      <c r="O46" s="337"/>
      <c r="P46" s="337"/>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row>
    <row r="47" spans="1:62" ht="12.75" customHeight="1">
      <c r="A47" s="307"/>
      <c r="B47" s="33"/>
      <c r="C47" s="33"/>
      <c r="D47" s="33"/>
      <c r="E47" s="33"/>
      <c r="F47" s="33"/>
      <c r="G47" s="33"/>
      <c r="H47" s="30"/>
      <c r="I47" s="30"/>
      <c r="J47" s="336"/>
      <c r="K47" s="336"/>
      <c r="L47" s="336"/>
      <c r="M47" s="336"/>
      <c r="N47" s="336"/>
      <c r="O47" s="336"/>
      <c r="P47" s="336"/>
      <c r="Q47" s="246"/>
      <c r="R47" s="246"/>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row>
    <row r="48" spans="1:62" ht="12.75" customHeight="1">
      <c r="A48" s="307"/>
      <c r="B48" s="33"/>
      <c r="C48" s="248"/>
      <c r="D48" s="248"/>
      <c r="E48" s="248"/>
      <c r="F48" s="248"/>
      <c r="G48" s="248"/>
      <c r="H48" s="30"/>
      <c r="I48" s="30"/>
      <c r="J48" s="336"/>
      <c r="K48" s="336"/>
      <c r="L48" s="336"/>
      <c r="M48" s="336"/>
      <c r="N48" s="336"/>
      <c r="O48" s="336"/>
      <c r="P48" s="336"/>
      <c r="Q48" s="47"/>
      <c r="R48" s="47"/>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row>
    <row r="49" spans="1:62" ht="12.75" customHeight="1">
      <c r="A49" s="307"/>
      <c r="B49" s="23"/>
      <c r="C49" s="8"/>
      <c r="D49" s="8"/>
      <c r="E49" s="8"/>
      <c r="F49" s="23"/>
      <c r="G49" s="23"/>
      <c r="H49" s="2"/>
      <c r="I49" s="2"/>
      <c r="J49" s="336"/>
      <c r="K49" s="336"/>
      <c r="L49" s="336"/>
      <c r="M49" s="336"/>
      <c r="N49" s="336"/>
      <c r="O49" s="336"/>
      <c r="P49" s="336"/>
      <c r="Q49" s="49"/>
      <c r="R49" s="49"/>
      <c r="S49" s="50"/>
      <c r="T49" s="50"/>
      <c r="U49" s="50"/>
      <c r="V49" s="50"/>
      <c r="W49" s="50"/>
      <c r="X49" s="50"/>
      <c r="Y49" s="50"/>
      <c r="Z49" s="50"/>
      <c r="AA49" s="50"/>
      <c r="AB49" s="50"/>
      <c r="AC49" s="51"/>
      <c r="AD49" s="51"/>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row>
    <row r="50" spans="1:62" ht="12.75" customHeight="1">
      <c r="A50" s="307"/>
      <c r="B50" s="23"/>
      <c r="C50" s="8"/>
      <c r="D50" s="230"/>
      <c r="E50" s="230"/>
      <c r="F50" s="23"/>
      <c r="G50" s="23"/>
      <c r="H50" s="2"/>
      <c r="I50" s="2"/>
      <c r="J50" s="336"/>
      <c r="K50" s="336"/>
      <c r="L50" s="336"/>
      <c r="M50" s="336"/>
      <c r="N50" s="336"/>
      <c r="O50" s="336"/>
      <c r="P50" s="336"/>
      <c r="Q50" s="132"/>
      <c r="R50" s="132"/>
      <c r="S50" s="123"/>
      <c r="T50" s="123"/>
      <c r="U50" s="123"/>
      <c r="V50" s="123"/>
      <c r="W50" s="124"/>
      <c r="X50" s="124"/>
      <c r="Y50" s="124"/>
      <c r="Z50" s="124"/>
      <c r="AA50" s="124"/>
      <c r="AB50" s="124"/>
      <c r="AC50" s="124"/>
      <c r="AD50" s="124"/>
      <c r="AE50" s="124"/>
      <c r="AF50" s="124"/>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row>
    <row r="51" spans="1:62" ht="12.75" customHeight="1">
      <c r="A51" s="307"/>
      <c r="B51" s="33"/>
      <c r="C51" s="33"/>
      <c r="D51" s="33"/>
      <c r="E51" s="33"/>
      <c r="F51" s="33"/>
      <c r="G51" s="33"/>
      <c r="H51" s="236"/>
      <c r="I51" s="236"/>
      <c r="J51" s="336"/>
      <c r="K51" s="336"/>
      <c r="L51" s="336"/>
      <c r="M51" s="336"/>
      <c r="N51" s="336"/>
      <c r="O51" s="336"/>
      <c r="P51" s="336"/>
      <c r="Q51" s="132"/>
      <c r="R51" s="132"/>
      <c r="S51" s="123"/>
      <c r="T51" s="123"/>
      <c r="U51" s="123"/>
      <c r="V51" s="123"/>
      <c r="W51" s="124"/>
      <c r="X51" s="124"/>
      <c r="Y51" s="124"/>
      <c r="Z51" s="124"/>
      <c r="AA51" s="124"/>
      <c r="AB51" s="124"/>
      <c r="AC51" s="124"/>
      <c r="AD51" s="124"/>
      <c r="AE51" s="124"/>
      <c r="AF51" s="124"/>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row>
    <row r="52" spans="1:62" ht="12.75" customHeight="1">
      <c r="A52" s="307"/>
      <c r="B52" s="33"/>
      <c r="C52" s="33"/>
      <c r="D52" s="33"/>
      <c r="E52" s="33"/>
      <c r="F52" s="33"/>
      <c r="G52" s="33"/>
      <c r="H52" s="236"/>
      <c r="I52" s="236"/>
      <c r="J52" s="336"/>
      <c r="K52" s="336"/>
      <c r="L52" s="336"/>
      <c r="M52" s="336"/>
      <c r="N52" s="336"/>
      <c r="O52" s="336"/>
      <c r="P52" s="336"/>
      <c r="Q52" s="133"/>
      <c r="R52" s="133"/>
      <c r="S52" s="126"/>
      <c r="T52" s="126"/>
      <c r="U52" s="126"/>
      <c r="V52" s="126"/>
      <c r="W52" s="127"/>
      <c r="X52" s="127"/>
      <c r="Y52" s="127"/>
      <c r="Z52" s="127"/>
      <c r="AA52" s="127"/>
      <c r="AB52" s="127"/>
      <c r="AC52" s="127"/>
      <c r="AD52" s="127"/>
      <c r="AE52" s="127"/>
      <c r="AF52" s="127"/>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row>
    <row r="53" spans="1:62" ht="12.75" customHeight="1">
      <c r="A53" s="307"/>
      <c r="B53" s="33"/>
      <c r="C53" s="33"/>
      <c r="D53" s="33"/>
      <c r="E53" s="33"/>
      <c r="F53" s="33"/>
      <c r="G53" s="33"/>
      <c r="H53" s="236"/>
      <c r="I53" s="236"/>
      <c r="J53" s="340"/>
      <c r="K53" s="340"/>
      <c r="L53" s="340"/>
      <c r="M53" s="340"/>
      <c r="N53" s="340"/>
      <c r="O53" s="340"/>
      <c r="P53" s="340"/>
      <c r="Q53" s="133"/>
      <c r="R53" s="133"/>
      <c r="S53" s="126"/>
      <c r="T53" s="126"/>
      <c r="U53" s="126"/>
      <c r="V53" s="126"/>
      <c r="W53" s="124"/>
      <c r="X53" s="124"/>
      <c r="Y53" s="124"/>
      <c r="Z53" s="124"/>
      <c r="AA53" s="124"/>
      <c r="AB53" s="124"/>
      <c r="AC53" s="124"/>
      <c r="AD53" s="124"/>
      <c r="AE53" s="124"/>
      <c r="AF53" s="124"/>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row>
    <row r="54" spans="1:62" ht="12.75" customHeight="1">
      <c r="A54" s="307"/>
      <c r="B54" s="33"/>
      <c r="C54" s="33"/>
      <c r="D54" s="33"/>
      <c r="E54" s="33"/>
      <c r="F54" s="33"/>
      <c r="G54" s="33"/>
      <c r="H54" s="236"/>
      <c r="I54" s="236"/>
      <c r="J54" s="338"/>
      <c r="K54" s="338"/>
      <c r="L54" s="338"/>
      <c r="M54" s="338"/>
      <c r="N54" s="338"/>
      <c r="O54" s="338"/>
      <c r="P54" s="338"/>
      <c r="Q54" s="133"/>
      <c r="R54" s="133"/>
      <c r="S54" s="191"/>
      <c r="T54" s="191"/>
      <c r="U54" s="126"/>
      <c r="V54" s="126"/>
      <c r="W54" s="124"/>
      <c r="X54" s="124"/>
      <c r="Y54" s="124"/>
      <c r="Z54" s="124"/>
      <c r="AA54" s="124"/>
      <c r="AB54" s="124"/>
      <c r="AC54" s="124"/>
      <c r="AD54" s="124"/>
      <c r="AE54" s="124"/>
      <c r="AF54" s="124"/>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row>
    <row r="55" spans="1:62" ht="12.75" customHeight="1">
      <c r="A55" s="307"/>
      <c r="B55" s="33"/>
      <c r="C55" s="33"/>
      <c r="D55" s="33"/>
      <c r="E55" s="33"/>
      <c r="F55" s="33"/>
      <c r="G55" s="33"/>
      <c r="H55" s="236"/>
      <c r="I55" s="236"/>
      <c r="J55" s="338"/>
      <c r="K55" s="338"/>
      <c r="L55" s="338"/>
      <c r="M55" s="338"/>
      <c r="N55" s="338"/>
      <c r="O55" s="338"/>
      <c r="P55" s="338"/>
      <c r="Q55" s="206" t="s">
        <v>145</v>
      </c>
      <c r="R55" s="133"/>
      <c r="S55" s="229" t="str">
        <f t="shared" ref="S55:BJ55" si="8">IF(ISNUMBER(S49), S43, "")</f>
        <v/>
      </c>
      <c r="T55" s="229" t="str">
        <f t="shared" si="8"/>
        <v/>
      </c>
      <c r="U55" s="229" t="str">
        <f t="shared" si="8"/>
        <v/>
      </c>
      <c r="V55" s="229" t="str">
        <f t="shared" si="8"/>
        <v/>
      </c>
      <c r="W55" s="229" t="str">
        <f t="shared" si="8"/>
        <v/>
      </c>
      <c r="X55" s="229" t="str">
        <f t="shared" si="8"/>
        <v/>
      </c>
      <c r="Y55" s="229" t="str">
        <f t="shared" si="8"/>
        <v/>
      </c>
      <c r="Z55" s="229" t="str">
        <f t="shared" si="8"/>
        <v/>
      </c>
      <c r="AA55" s="229" t="str">
        <f t="shared" si="8"/>
        <v/>
      </c>
      <c r="AB55" s="229" t="str">
        <f t="shared" si="8"/>
        <v/>
      </c>
      <c r="AC55" s="229" t="str">
        <f t="shared" si="8"/>
        <v/>
      </c>
      <c r="AD55" s="229" t="str">
        <f t="shared" si="8"/>
        <v/>
      </c>
      <c r="AE55" s="229" t="str">
        <f t="shared" si="8"/>
        <v/>
      </c>
      <c r="AF55" s="229" t="str">
        <f t="shared" si="8"/>
        <v/>
      </c>
      <c r="AG55" s="229" t="str">
        <f t="shared" si="8"/>
        <v/>
      </c>
      <c r="AH55" s="229" t="str">
        <f t="shared" si="8"/>
        <v/>
      </c>
      <c r="AI55" s="229" t="str">
        <f t="shared" si="8"/>
        <v/>
      </c>
      <c r="AJ55" s="229" t="str">
        <f t="shared" si="8"/>
        <v/>
      </c>
      <c r="AK55" s="229" t="str">
        <f t="shared" si="8"/>
        <v/>
      </c>
      <c r="AL55" s="229" t="str">
        <f t="shared" si="8"/>
        <v/>
      </c>
      <c r="AM55" s="229" t="str">
        <f t="shared" si="8"/>
        <v/>
      </c>
      <c r="AN55" s="229" t="str">
        <f t="shared" si="8"/>
        <v/>
      </c>
      <c r="AO55" s="229" t="str">
        <f t="shared" si="8"/>
        <v/>
      </c>
      <c r="AP55" s="229" t="str">
        <f t="shared" si="8"/>
        <v/>
      </c>
      <c r="AQ55" s="229" t="str">
        <f t="shared" si="8"/>
        <v/>
      </c>
      <c r="AR55" s="229" t="str">
        <f t="shared" si="8"/>
        <v/>
      </c>
      <c r="AS55" s="229" t="str">
        <f t="shared" si="8"/>
        <v/>
      </c>
      <c r="AT55" s="229" t="str">
        <f t="shared" si="8"/>
        <v/>
      </c>
      <c r="AU55" s="229" t="str">
        <f t="shared" si="8"/>
        <v/>
      </c>
      <c r="AV55" s="229" t="str">
        <f t="shared" si="8"/>
        <v/>
      </c>
      <c r="AW55" s="229" t="str">
        <f t="shared" si="8"/>
        <v/>
      </c>
      <c r="AX55" s="229" t="str">
        <f t="shared" si="8"/>
        <v/>
      </c>
      <c r="AY55" s="229" t="str">
        <f t="shared" si="8"/>
        <v/>
      </c>
      <c r="AZ55" s="229" t="str">
        <f t="shared" si="8"/>
        <v/>
      </c>
      <c r="BA55" s="229" t="str">
        <f t="shared" si="8"/>
        <v/>
      </c>
      <c r="BB55" s="229" t="str">
        <f t="shared" si="8"/>
        <v/>
      </c>
      <c r="BC55" s="229" t="str">
        <f t="shared" si="8"/>
        <v/>
      </c>
      <c r="BD55" s="229" t="str">
        <f t="shared" si="8"/>
        <v/>
      </c>
      <c r="BE55" s="229" t="str">
        <f t="shared" si="8"/>
        <v/>
      </c>
      <c r="BF55" s="229" t="str">
        <f t="shared" si="8"/>
        <v/>
      </c>
      <c r="BG55" s="229" t="str">
        <f t="shared" si="8"/>
        <v/>
      </c>
      <c r="BH55" s="229" t="str">
        <f t="shared" si="8"/>
        <v/>
      </c>
      <c r="BI55" s="229" t="str">
        <f t="shared" si="8"/>
        <v/>
      </c>
      <c r="BJ55" s="229" t="str">
        <f t="shared" si="8"/>
        <v/>
      </c>
    </row>
    <row r="56" spans="1:62" ht="12.75" customHeight="1">
      <c r="A56" s="307"/>
      <c r="B56" s="33"/>
      <c r="C56" s="33"/>
      <c r="D56" s="33"/>
      <c r="E56" s="33"/>
      <c r="F56" s="33"/>
      <c r="G56" s="33"/>
      <c r="H56" s="236"/>
      <c r="I56" s="236"/>
      <c r="J56" s="338"/>
      <c r="K56" s="338"/>
      <c r="L56" s="338"/>
      <c r="M56" s="338"/>
      <c r="N56" s="338"/>
      <c r="O56" s="338"/>
      <c r="P56" s="338"/>
      <c r="Q56" s="221" t="s">
        <v>139</v>
      </c>
      <c r="R56" s="222" t="s">
        <v>138</v>
      </c>
      <c r="S56" s="214" t="str">
        <f t="shared" ref="S56:BJ56" si="9">IF(ISNUMBER(S49),S49-($G$44*S48+$G$43),"")</f>
        <v/>
      </c>
      <c r="T56" s="214" t="str">
        <f t="shared" si="9"/>
        <v/>
      </c>
      <c r="U56" s="214" t="str">
        <f t="shared" si="9"/>
        <v/>
      </c>
      <c r="V56" s="214" t="str">
        <f t="shared" si="9"/>
        <v/>
      </c>
      <c r="W56" s="214" t="str">
        <f t="shared" si="9"/>
        <v/>
      </c>
      <c r="X56" s="214" t="str">
        <f t="shared" si="9"/>
        <v/>
      </c>
      <c r="Y56" s="214" t="str">
        <f t="shared" si="9"/>
        <v/>
      </c>
      <c r="Z56" s="214" t="str">
        <f t="shared" si="9"/>
        <v/>
      </c>
      <c r="AA56" s="214" t="str">
        <f t="shared" si="9"/>
        <v/>
      </c>
      <c r="AB56" s="214" t="str">
        <f t="shared" si="9"/>
        <v/>
      </c>
      <c r="AC56" s="214" t="str">
        <f t="shared" si="9"/>
        <v/>
      </c>
      <c r="AD56" s="214" t="str">
        <f t="shared" si="9"/>
        <v/>
      </c>
      <c r="AE56" s="214" t="str">
        <f t="shared" si="9"/>
        <v/>
      </c>
      <c r="AF56" s="214" t="str">
        <f t="shared" si="9"/>
        <v/>
      </c>
      <c r="AG56" s="214" t="str">
        <f t="shared" si="9"/>
        <v/>
      </c>
      <c r="AH56" s="214" t="str">
        <f t="shared" si="9"/>
        <v/>
      </c>
      <c r="AI56" s="214" t="str">
        <f t="shared" si="9"/>
        <v/>
      </c>
      <c r="AJ56" s="214" t="str">
        <f t="shared" si="9"/>
        <v/>
      </c>
      <c r="AK56" s="214" t="str">
        <f t="shared" si="9"/>
        <v/>
      </c>
      <c r="AL56" s="214" t="str">
        <f t="shared" si="9"/>
        <v/>
      </c>
      <c r="AM56" s="214" t="str">
        <f t="shared" si="9"/>
        <v/>
      </c>
      <c r="AN56" s="214" t="str">
        <f t="shared" si="9"/>
        <v/>
      </c>
      <c r="AO56" s="214" t="str">
        <f t="shared" si="9"/>
        <v/>
      </c>
      <c r="AP56" s="214" t="str">
        <f t="shared" si="9"/>
        <v/>
      </c>
      <c r="AQ56" s="214" t="str">
        <f t="shared" si="9"/>
        <v/>
      </c>
      <c r="AR56" s="214" t="str">
        <f t="shared" si="9"/>
        <v/>
      </c>
      <c r="AS56" s="214" t="str">
        <f t="shared" si="9"/>
        <v/>
      </c>
      <c r="AT56" s="214" t="str">
        <f t="shared" si="9"/>
        <v/>
      </c>
      <c r="AU56" s="214" t="str">
        <f t="shared" si="9"/>
        <v/>
      </c>
      <c r="AV56" s="214" t="str">
        <f t="shared" si="9"/>
        <v/>
      </c>
      <c r="AW56" s="214" t="str">
        <f t="shared" si="9"/>
        <v/>
      </c>
      <c r="AX56" s="214" t="str">
        <f t="shared" si="9"/>
        <v/>
      </c>
      <c r="AY56" s="214" t="str">
        <f t="shared" si="9"/>
        <v/>
      </c>
      <c r="AZ56" s="214" t="str">
        <f t="shared" si="9"/>
        <v/>
      </c>
      <c r="BA56" s="214" t="str">
        <f t="shared" si="9"/>
        <v/>
      </c>
      <c r="BB56" s="214" t="str">
        <f t="shared" si="9"/>
        <v/>
      </c>
      <c r="BC56" s="214" t="str">
        <f t="shared" si="9"/>
        <v/>
      </c>
      <c r="BD56" s="214" t="str">
        <f t="shared" si="9"/>
        <v/>
      </c>
      <c r="BE56" s="214" t="str">
        <f t="shared" si="9"/>
        <v/>
      </c>
      <c r="BF56" s="214" t="str">
        <f t="shared" si="9"/>
        <v/>
      </c>
      <c r="BG56" s="214" t="str">
        <f t="shared" si="9"/>
        <v/>
      </c>
      <c r="BH56" s="214" t="str">
        <f t="shared" si="9"/>
        <v/>
      </c>
      <c r="BI56" s="214" t="str">
        <f t="shared" si="9"/>
        <v/>
      </c>
      <c r="BJ56" s="214" t="str">
        <f t="shared" si="9"/>
        <v/>
      </c>
    </row>
    <row r="57" spans="1:62" ht="12.75" customHeight="1">
      <c r="A57" s="307"/>
      <c r="B57" s="33"/>
      <c r="C57" s="226" t="s">
        <v>146</v>
      </c>
      <c r="D57" s="226" t="s">
        <v>147</v>
      </c>
      <c r="E57" s="207" t="s">
        <v>105</v>
      </c>
      <c r="F57" s="207" t="s">
        <v>106</v>
      </c>
      <c r="G57" s="264"/>
      <c r="H57" s="236"/>
      <c r="I57" s="236"/>
      <c r="J57" s="338"/>
      <c r="K57" s="338"/>
      <c r="L57" s="338"/>
      <c r="M57" s="338"/>
      <c r="N57" s="338"/>
      <c r="O57" s="338"/>
      <c r="P57" s="338"/>
      <c r="Q57" s="221" t="s">
        <v>144</v>
      </c>
      <c r="R57" s="224" t="str">
        <f>IF(SUMPRODUCT(--ISNUMBER(S57:BJ57))&gt;0,AVERAGE(S57:BJ57),"")</f>
        <v/>
      </c>
      <c r="S57" s="249" t="str">
        <f t="shared" ref="S57:BJ57" si="10">IF(ISNUMBER(S49),ABS(S56),"")</f>
        <v/>
      </c>
      <c r="T57" s="249" t="str">
        <f t="shared" si="10"/>
        <v/>
      </c>
      <c r="U57" s="249" t="str">
        <f t="shared" si="10"/>
        <v/>
      </c>
      <c r="V57" s="249" t="str">
        <f t="shared" si="10"/>
        <v/>
      </c>
      <c r="W57" s="249" t="str">
        <f t="shared" si="10"/>
        <v/>
      </c>
      <c r="X57" s="249" t="str">
        <f t="shared" si="10"/>
        <v/>
      </c>
      <c r="Y57" s="249" t="str">
        <f t="shared" si="10"/>
        <v/>
      </c>
      <c r="Z57" s="249" t="str">
        <f t="shared" si="10"/>
        <v/>
      </c>
      <c r="AA57" s="249" t="str">
        <f t="shared" si="10"/>
        <v/>
      </c>
      <c r="AB57" s="249" t="str">
        <f t="shared" si="10"/>
        <v/>
      </c>
      <c r="AC57" s="249" t="str">
        <f t="shared" si="10"/>
        <v/>
      </c>
      <c r="AD57" s="249" t="str">
        <f t="shared" si="10"/>
        <v/>
      </c>
      <c r="AE57" s="249" t="str">
        <f t="shared" si="10"/>
        <v/>
      </c>
      <c r="AF57" s="249" t="str">
        <f t="shared" si="10"/>
        <v/>
      </c>
      <c r="AG57" s="249" t="str">
        <f t="shared" si="10"/>
        <v/>
      </c>
      <c r="AH57" s="249" t="str">
        <f t="shared" si="10"/>
        <v/>
      </c>
      <c r="AI57" s="249" t="str">
        <f t="shared" si="10"/>
        <v/>
      </c>
      <c r="AJ57" s="249" t="str">
        <f t="shared" si="10"/>
        <v/>
      </c>
      <c r="AK57" s="249" t="str">
        <f t="shared" si="10"/>
        <v/>
      </c>
      <c r="AL57" s="249" t="str">
        <f t="shared" si="10"/>
        <v/>
      </c>
      <c r="AM57" s="249" t="str">
        <f t="shared" si="10"/>
        <v/>
      </c>
      <c r="AN57" s="249" t="str">
        <f t="shared" si="10"/>
        <v/>
      </c>
      <c r="AO57" s="249" t="str">
        <f t="shared" si="10"/>
        <v/>
      </c>
      <c r="AP57" s="249" t="str">
        <f t="shared" si="10"/>
        <v/>
      </c>
      <c r="AQ57" s="249" t="str">
        <f t="shared" si="10"/>
        <v/>
      </c>
      <c r="AR57" s="249" t="str">
        <f t="shared" si="10"/>
        <v/>
      </c>
      <c r="AS57" s="249" t="str">
        <f t="shared" si="10"/>
        <v/>
      </c>
      <c r="AT57" s="249" t="str">
        <f t="shared" si="10"/>
        <v/>
      </c>
      <c r="AU57" s="249" t="str">
        <f t="shared" si="10"/>
        <v/>
      </c>
      <c r="AV57" s="249" t="str">
        <f t="shared" si="10"/>
        <v/>
      </c>
      <c r="AW57" s="249" t="str">
        <f t="shared" si="10"/>
        <v/>
      </c>
      <c r="AX57" s="249" t="str">
        <f t="shared" si="10"/>
        <v/>
      </c>
      <c r="AY57" s="249" t="str">
        <f t="shared" si="10"/>
        <v/>
      </c>
      <c r="AZ57" s="249" t="str">
        <f t="shared" si="10"/>
        <v/>
      </c>
      <c r="BA57" s="249" t="str">
        <f t="shared" si="10"/>
        <v/>
      </c>
      <c r="BB57" s="249" t="str">
        <f t="shared" si="10"/>
        <v/>
      </c>
      <c r="BC57" s="249" t="str">
        <f t="shared" si="10"/>
        <v/>
      </c>
      <c r="BD57" s="249" t="str">
        <f t="shared" si="10"/>
        <v/>
      </c>
      <c r="BE57" s="249" t="str">
        <f t="shared" si="10"/>
        <v/>
      </c>
      <c r="BF57" s="249" t="str">
        <f t="shared" si="10"/>
        <v/>
      </c>
      <c r="BG57" s="249" t="str">
        <f t="shared" si="10"/>
        <v/>
      </c>
      <c r="BH57" s="249" t="str">
        <f t="shared" si="10"/>
        <v/>
      </c>
      <c r="BI57" s="249" t="str">
        <f t="shared" si="10"/>
        <v/>
      </c>
      <c r="BJ57" s="249" t="str">
        <f t="shared" si="10"/>
        <v/>
      </c>
    </row>
    <row r="58" spans="1:62" ht="12.75" customHeight="1">
      <c r="A58" s="307"/>
      <c r="B58" s="23" t="s">
        <v>143</v>
      </c>
      <c r="C58" s="23">
        <v>2.5000000000000001E-2</v>
      </c>
      <c r="D58" s="23">
        <v>-2</v>
      </c>
      <c r="E58" s="23">
        <v>250</v>
      </c>
      <c r="F58" s="23">
        <v>0</v>
      </c>
      <c r="G58" s="33"/>
      <c r="H58" s="236"/>
      <c r="I58" s="236"/>
      <c r="J58" s="338"/>
      <c r="K58" s="338"/>
      <c r="L58" s="338"/>
      <c r="M58" s="338"/>
      <c r="N58" s="338"/>
      <c r="O58" s="338"/>
      <c r="P58" s="338"/>
      <c r="Q58" s="183" t="s">
        <v>140</v>
      </c>
      <c r="R58" s="183" t="s">
        <v>138</v>
      </c>
      <c r="S58" s="184" t="str">
        <f t="shared" ref="S58:BJ58" si="11">IF(ISNUMBER(S49),S49-($C$58*S48+$D$58),"")</f>
        <v/>
      </c>
      <c r="T58" s="184" t="str">
        <f t="shared" si="11"/>
        <v/>
      </c>
      <c r="U58" s="184" t="str">
        <f t="shared" si="11"/>
        <v/>
      </c>
      <c r="V58" s="184" t="str">
        <f t="shared" si="11"/>
        <v/>
      </c>
      <c r="W58" s="184" t="str">
        <f t="shared" si="11"/>
        <v/>
      </c>
      <c r="X58" s="184" t="str">
        <f t="shared" si="11"/>
        <v/>
      </c>
      <c r="Y58" s="184" t="str">
        <f t="shared" si="11"/>
        <v/>
      </c>
      <c r="Z58" s="184" t="str">
        <f t="shared" si="11"/>
        <v/>
      </c>
      <c r="AA58" s="184" t="str">
        <f t="shared" si="11"/>
        <v/>
      </c>
      <c r="AB58" s="184" t="str">
        <f t="shared" si="11"/>
        <v/>
      </c>
      <c r="AC58" s="184" t="str">
        <f t="shared" si="11"/>
        <v/>
      </c>
      <c r="AD58" s="184" t="str">
        <f t="shared" si="11"/>
        <v/>
      </c>
      <c r="AE58" s="184" t="str">
        <f t="shared" si="11"/>
        <v/>
      </c>
      <c r="AF58" s="184" t="str">
        <f t="shared" si="11"/>
        <v/>
      </c>
      <c r="AG58" s="184" t="str">
        <f t="shared" si="11"/>
        <v/>
      </c>
      <c r="AH58" s="184" t="str">
        <f t="shared" si="11"/>
        <v/>
      </c>
      <c r="AI58" s="184" t="str">
        <f t="shared" si="11"/>
        <v/>
      </c>
      <c r="AJ58" s="184" t="str">
        <f t="shared" si="11"/>
        <v/>
      </c>
      <c r="AK58" s="184" t="str">
        <f t="shared" si="11"/>
        <v/>
      </c>
      <c r="AL58" s="184" t="str">
        <f t="shared" si="11"/>
        <v/>
      </c>
      <c r="AM58" s="184" t="str">
        <f t="shared" si="11"/>
        <v/>
      </c>
      <c r="AN58" s="184" t="str">
        <f t="shared" si="11"/>
        <v/>
      </c>
      <c r="AO58" s="184" t="str">
        <f t="shared" si="11"/>
        <v/>
      </c>
      <c r="AP58" s="184" t="str">
        <f t="shared" si="11"/>
        <v/>
      </c>
      <c r="AQ58" s="184" t="str">
        <f t="shared" si="11"/>
        <v/>
      </c>
      <c r="AR58" s="184" t="str">
        <f t="shared" si="11"/>
        <v/>
      </c>
      <c r="AS58" s="184" t="str">
        <f t="shared" si="11"/>
        <v/>
      </c>
      <c r="AT58" s="184" t="str">
        <f t="shared" si="11"/>
        <v/>
      </c>
      <c r="AU58" s="184" t="str">
        <f t="shared" si="11"/>
        <v/>
      </c>
      <c r="AV58" s="184" t="str">
        <f t="shared" si="11"/>
        <v/>
      </c>
      <c r="AW58" s="184" t="str">
        <f t="shared" si="11"/>
        <v/>
      </c>
      <c r="AX58" s="184" t="str">
        <f t="shared" si="11"/>
        <v/>
      </c>
      <c r="AY58" s="184" t="str">
        <f t="shared" si="11"/>
        <v/>
      </c>
      <c r="AZ58" s="184" t="str">
        <f t="shared" si="11"/>
        <v/>
      </c>
      <c r="BA58" s="184" t="str">
        <f t="shared" si="11"/>
        <v/>
      </c>
      <c r="BB58" s="184" t="str">
        <f t="shared" si="11"/>
        <v/>
      </c>
      <c r="BC58" s="184" t="str">
        <f t="shared" si="11"/>
        <v/>
      </c>
      <c r="BD58" s="184" t="str">
        <f t="shared" si="11"/>
        <v/>
      </c>
      <c r="BE58" s="184" t="str">
        <f t="shared" si="11"/>
        <v/>
      </c>
      <c r="BF58" s="184" t="str">
        <f t="shared" si="11"/>
        <v/>
      </c>
      <c r="BG58" s="184" t="str">
        <f t="shared" si="11"/>
        <v/>
      </c>
      <c r="BH58" s="184" t="str">
        <f t="shared" si="11"/>
        <v/>
      </c>
      <c r="BI58" s="184" t="str">
        <f t="shared" si="11"/>
        <v/>
      </c>
      <c r="BJ58" s="184" t="str">
        <f t="shared" si="11"/>
        <v/>
      </c>
    </row>
    <row r="59" spans="1:62" ht="12.75" customHeight="1">
      <c r="A59" s="307"/>
      <c r="B59" s="250" t="s">
        <v>2</v>
      </c>
      <c r="C59" s="65" t="s">
        <v>188</v>
      </c>
      <c r="D59" s="65"/>
      <c r="E59" s="234">
        <f>$C$58*E58+$D$58</f>
        <v>4.25</v>
      </c>
      <c r="F59" s="234">
        <f>$C$58*F58+$D$58</f>
        <v>-2</v>
      </c>
      <c r="G59" s="65"/>
      <c r="H59" s="236"/>
      <c r="I59" s="236"/>
      <c r="J59" s="338"/>
      <c r="K59" s="338"/>
      <c r="L59" s="338"/>
      <c r="M59" s="338"/>
      <c r="N59" s="338"/>
      <c r="O59" s="338"/>
      <c r="P59" s="338"/>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row>
    <row r="60" spans="1:62" ht="12.75" customHeight="1">
      <c r="A60" s="308"/>
      <c r="B60" s="234"/>
      <c r="C60" s="234"/>
      <c r="D60" s="234"/>
      <c r="E60" s="234"/>
      <c r="F60" s="234"/>
      <c r="G60" s="234"/>
      <c r="H60" s="245"/>
      <c r="I60" s="245"/>
      <c r="J60" s="339"/>
      <c r="K60" s="339"/>
      <c r="L60" s="339"/>
      <c r="M60" s="339"/>
      <c r="N60" s="339"/>
      <c r="O60" s="339"/>
      <c r="P60" s="339"/>
      <c r="Q60" s="135"/>
      <c r="R60" s="251"/>
      <c r="S60" s="178"/>
      <c r="T60" s="178"/>
      <c r="U60" s="178"/>
      <c r="V60" s="178"/>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row>
    <row r="61" spans="1:62" ht="12.75" customHeight="1">
      <c r="A61" s="328" t="str">
        <f ca="1">INDIRECT("$C$4")&amp;"."&amp;C63&amp;"."&amp;"B"</f>
        <v>1.1.B</v>
      </c>
      <c r="B61" s="310" t="str">
        <f>J62</f>
        <v>Right</v>
      </c>
      <c r="C61" s="296" t="str">
        <f>IF(NOT(ISBLANK($Q68)),$Q68,"")</f>
        <v/>
      </c>
      <c r="D61" s="311" t="s">
        <v>126</v>
      </c>
      <c r="E61" s="272" t="s">
        <v>6</v>
      </c>
      <c r="F61" s="312" t="s">
        <v>156</v>
      </c>
      <c r="G61" s="313" t="str">
        <f ca="1">INDIRECT("$G$21")</f>
        <v>1B</v>
      </c>
      <c r="H61" s="2"/>
      <c r="I61" s="2"/>
      <c r="J61" s="206" t="s">
        <v>137</v>
      </c>
      <c r="K61" s="206"/>
      <c r="L61" s="206"/>
      <c r="M61" s="206"/>
      <c r="N61" s="206"/>
      <c r="O61" s="206"/>
      <c r="P61" s="206"/>
      <c r="Q61" s="205" t="s">
        <v>120</v>
      </c>
      <c r="R61" s="314" t="s">
        <v>152</v>
      </c>
      <c r="S61" s="86" t="s">
        <v>16</v>
      </c>
      <c r="T61" s="86" t="s">
        <v>17</v>
      </c>
      <c r="U61" s="86" t="s">
        <v>18</v>
      </c>
      <c r="V61" s="86" t="s">
        <v>19</v>
      </c>
      <c r="W61" s="31"/>
      <c r="X61" s="31"/>
      <c r="Y61" s="232"/>
      <c r="Z61" s="232"/>
      <c r="AA61" s="316" t="s">
        <v>20</v>
      </c>
      <c r="AB61" s="317" t="s">
        <v>21</v>
      </c>
      <c r="AC61" s="318" t="s">
        <v>22</v>
      </c>
      <c r="AD61" s="318" t="s">
        <v>23</v>
      </c>
      <c r="AE61" s="319" t="s">
        <v>24</v>
      </c>
      <c r="AF61" s="320" t="s">
        <v>25</v>
      </c>
      <c r="AG61" s="321" t="s">
        <v>26</v>
      </c>
      <c r="AH61" s="319" t="s">
        <v>162</v>
      </c>
      <c r="AI61" s="320" t="s">
        <v>6</v>
      </c>
      <c r="AJ61" s="322" t="s">
        <v>163</v>
      </c>
      <c r="AK61" s="323" t="s">
        <v>164</v>
      </c>
      <c r="AL61" s="324" t="s">
        <v>165</v>
      </c>
      <c r="AM61" s="325" t="s">
        <v>166</v>
      </c>
      <c r="AN61" s="319" t="s">
        <v>167</v>
      </c>
      <c r="AO61" s="323" t="s">
        <v>168</v>
      </c>
      <c r="AP61" s="324" t="s">
        <v>169</v>
      </c>
      <c r="AQ61" s="325" t="s">
        <v>170</v>
      </c>
      <c r="AR61" s="319" t="s">
        <v>171</v>
      </c>
      <c r="AS61" s="322" t="s">
        <v>172</v>
      </c>
      <c r="AT61" s="326" t="s">
        <v>173</v>
      </c>
      <c r="AU61" s="322" t="s">
        <v>174</v>
      </c>
      <c r="AV61" s="326" t="s">
        <v>175</v>
      </c>
      <c r="AW61" s="323" t="s">
        <v>176</v>
      </c>
      <c r="AX61" s="323" t="s">
        <v>177</v>
      </c>
      <c r="AY61" s="323" t="s">
        <v>178</v>
      </c>
      <c r="AZ61" s="318" t="s">
        <v>44</v>
      </c>
      <c r="BA61" s="323" t="s">
        <v>179</v>
      </c>
      <c r="BB61" s="326" t="s">
        <v>180</v>
      </c>
      <c r="BC61" s="323" t="s">
        <v>181</v>
      </c>
      <c r="BD61" s="326" t="s">
        <v>182</v>
      </c>
      <c r="BE61" s="323" t="s">
        <v>15</v>
      </c>
      <c r="BF61" s="322" t="s">
        <v>183</v>
      </c>
      <c r="BG61" s="323" t="s">
        <v>184</v>
      </c>
      <c r="BH61" s="323" t="s">
        <v>185</v>
      </c>
      <c r="BI61" s="327" t="s">
        <v>119</v>
      </c>
      <c r="BJ61" s="327" t="s">
        <v>52</v>
      </c>
    </row>
    <row r="62" spans="1:62" ht="12.75" customHeight="1" thickBot="1">
      <c r="A62" s="307"/>
      <c r="B62" s="275" t="s">
        <v>187</v>
      </c>
      <c r="C62" s="234"/>
      <c r="D62" s="235" t="str">
        <f>IF(NOT(ISBLANK($K72)),$K72,"")</f>
        <v/>
      </c>
      <c r="E62" s="262" t="str">
        <f>IF(NOT(ISBLANK($N70)),$N70,"")</f>
        <v/>
      </c>
      <c r="F62" s="271"/>
      <c r="G62" s="295" t="s">
        <v>1</v>
      </c>
      <c r="H62" s="4"/>
      <c r="I62" s="236"/>
      <c r="J62" s="137" t="s">
        <v>1</v>
      </c>
      <c r="K62" s="186"/>
      <c r="L62" s="186"/>
      <c r="M62" s="186"/>
      <c r="N62" s="186"/>
      <c r="O62" s="186"/>
      <c r="P62" s="186"/>
      <c r="Q62" s="186"/>
      <c r="R62" s="186"/>
      <c r="S62" s="253"/>
      <c r="T62" s="253"/>
      <c r="U62" s="253"/>
      <c r="V62" s="253"/>
      <c r="W62" s="253"/>
      <c r="X62" s="253"/>
      <c r="Y62" s="253"/>
      <c r="Z62" s="253"/>
      <c r="AA62" s="154" t="s">
        <v>69</v>
      </c>
      <c r="AB62" s="254"/>
      <c r="AC62" s="255"/>
      <c r="AD62" s="255"/>
      <c r="AE62" s="256"/>
      <c r="AF62" s="257"/>
      <c r="AG62" s="258"/>
      <c r="AH62" s="258"/>
      <c r="AI62" s="259"/>
      <c r="AJ62" s="256"/>
      <c r="AK62" s="256"/>
      <c r="AL62" s="256"/>
      <c r="AM62" s="256"/>
      <c r="AN62" s="256"/>
      <c r="AO62" s="256"/>
      <c r="AP62" s="256"/>
      <c r="AQ62" s="256"/>
      <c r="AR62" s="256"/>
      <c r="AS62" s="256"/>
      <c r="AT62" s="256"/>
      <c r="AU62" s="256"/>
      <c r="AV62" s="256"/>
      <c r="AW62" s="256"/>
      <c r="AX62" s="256"/>
      <c r="AY62" s="256"/>
      <c r="AZ62" s="259"/>
      <c r="BA62" s="256"/>
      <c r="BB62" s="256"/>
      <c r="BC62" s="256"/>
      <c r="BD62" s="256"/>
      <c r="BE62" s="258"/>
      <c r="BF62" s="256"/>
      <c r="BG62" s="256"/>
      <c r="BH62" s="256"/>
      <c r="BI62" s="256"/>
      <c r="BJ62" s="256"/>
    </row>
    <row r="63" spans="1:62" ht="12.75" customHeight="1">
      <c r="A63" s="307"/>
      <c r="B63" s="288" t="s">
        <v>160</v>
      </c>
      <c r="C63" s="292">
        <f ca="1">C43</f>
        <v>1</v>
      </c>
      <c r="D63" s="289"/>
      <c r="E63" s="289"/>
      <c r="F63" s="277" t="s">
        <v>189</v>
      </c>
      <c r="G63" s="269" t="str">
        <f>IF(COUNT(S69:BJ69)&gt;1,ROUND(INTERCEPT($S$69:$BJ$69,$S$68:$BJ$68),4),"")</f>
        <v/>
      </c>
      <c r="H63" s="236"/>
      <c r="I63" s="4"/>
      <c r="J63" s="337"/>
      <c r="K63" s="337"/>
      <c r="L63" s="337"/>
      <c r="M63" s="337"/>
      <c r="N63" s="337"/>
      <c r="O63" s="337"/>
      <c r="P63" s="337"/>
      <c r="Q63" s="149"/>
      <c r="R63" s="149"/>
      <c r="S63" s="141"/>
      <c r="T63" s="141"/>
      <c r="U63" s="141"/>
      <c r="V63" s="141"/>
      <c r="W63" s="142"/>
      <c r="X63" s="142"/>
      <c r="Y63" s="142"/>
      <c r="Z63" s="142"/>
      <c r="AA63" s="141"/>
      <c r="AB63" s="141"/>
      <c r="AC63" s="141"/>
      <c r="AD63" s="141"/>
      <c r="AE63" s="141"/>
      <c r="AF63" s="141"/>
      <c r="AG63" s="141"/>
      <c r="AH63" s="141"/>
      <c r="AI63" s="141"/>
      <c r="AJ63" s="141"/>
      <c r="AK63" s="141"/>
      <c r="AL63" s="141"/>
      <c r="AM63" s="141"/>
      <c r="AN63" s="141"/>
      <c r="AO63" s="141"/>
      <c r="AP63" s="141"/>
      <c r="AQ63" s="141"/>
      <c r="AR63" s="141"/>
      <c r="AS63" s="141"/>
      <c r="AT63" s="141"/>
      <c r="AU63" s="141"/>
      <c r="AV63" s="141"/>
      <c r="AW63" s="141"/>
      <c r="AX63" s="141"/>
      <c r="AY63" s="141"/>
      <c r="AZ63" s="141"/>
      <c r="BA63" s="141"/>
      <c r="BB63" s="141"/>
      <c r="BC63" s="141"/>
      <c r="BD63" s="141"/>
      <c r="BE63" s="141"/>
      <c r="BF63" s="141"/>
      <c r="BG63" s="141"/>
      <c r="BH63" s="141"/>
      <c r="BI63" s="141"/>
      <c r="BJ63" s="141"/>
    </row>
    <row r="64" spans="1:62" ht="12.75" customHeight="1">
      <c r="A64" s="307"/>
      <c r="B64" s="251"/>
      <c r="C64" s="285"/>
      <c r="D64" s="290"/>
      <c r="E64" s="291"/>
      <c r="F64" s="278" t="s">
        <v>190</v>
      </c>
      <c r="G64" s="228" t="str">
        <f>IF(COUNT(S69:BJ69)&gt;1,ROUND(SLOPE($S$69:$BJ$69,$S$68:$BJ$68),4),"")</f>
        <v/>
      </c>
      <c r="H64" s="236"/>
      <c r="I64" s="236"/>
      <c r="J64" s="337"/>
      <c r="K64" s="337"/>
      <c r="L64" s="337"/>
      <c r="M64" s="337"/>
      <c r="N64" s="337"/>
      <c r="O64" s="337"/>
      <c r="P64" s="337"/>
      <c r="Q64" s="149"/>
      <c r="R64" s="149"/>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4"/>
      <c r="AY64" s="144"/>
      <c r="AZ64" s="144"/>
      <c r="BA64" s="144"/>
      <c r="BB64" s="144"/>
      <c r="BC64" s="144"/>
      <c r="BD64" s="144"/>
      <c r="BE64" s="144"/>
      <c r="BF64" s="144"/>
      <c r="BG64" s="144"/>
      <c r="BH64" s="144"/>
      <c r="BI64" s="144"/>
      <c r="BJ64" s="144"/>
    </row>
    <row r="65" spans="1:62" ht="12.75" customHeight="1">
      <c r="A65" s="307"/>
      <c r="B65" s="33"/>
      <c r="C65" s="23"/>
      <c r="D65" s="82"/>
      <c r="E65" s="82"/>
      <c r="F65" s="83"/>
      <c r="G65" s="270" t="s">
        <v>161</v>
      </c>
      <c r="H65" s="236"/>
      <c r="I65" s="236"/>
      <c r="J65" s="337"/>
      <c r="K65" s="337"/>
      <c r="L65" s="337"/>
      <c r="M65" s="337"/>
      <c r="N65" s="337"/>
      <c r="O65" s="337"/>
      <c r="P65" s="337"/>
      <c r="Q65" s="145"/>
      <c r="R65" s="145"/>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c r="AW65" s="146"/>
      <c r="AX65" s="146"/>
      <c r="AY65" s="146"/>
      <c r="AZ65" s="146"/>
      <c r="BA65" s="146"/>
      <c r="BB65" s="146"/>
      <c r="BC65" s="146"/>
      <c r="BD65" s="146"/>
      <c r="BE65" s="146"/>
      <c r="BF65" s="146"/>
      <c r="BG65" s="146"/>
      <c r="BH65" s="146"/>
      <c r="BI65" s="146"/>
      <c r="BJ65" s="146"/>
    </row>
    <row r="66" spans="1:62" ht="12.75" customHeight="1">
      <c r="A66" s="307"/>
      <c r="B66" s="152" t="s">
        <v>102</v>
      </c>
      <c r="C66" s="182"/>
      <c r="D66" s="182"/>
      <c r="E66" s="182"/>
      <c r="F66" s="182"/>
      <c r="G66" s="182"/>
      <c r="H66" s="2"/>
      <c r="I66" s="236"/>
      <c r="J66" s="337"/>
      <c r="K66" s="337"/>
      <c r="L66" s="337"/>
      <c r="M66" s="337"/>
      <c r="N66" s="337"/>
      <c r="O66" s="337"/>
      <c r="P66" s="337"/>
      <c r="Q66" s="145"/>
      <c r="R66" s="145"/>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146"/>
      <c r="AW66" s="146"/>
      <c r="AX66" s="146"/>
      <c r="AY66" s="146"/>
      <c r="AZ66" s="146"/>
      <c r="BA66" s="146"/>
      <c r="BB66" s="146"/>
      <c r="BC66" s="146"/>
      <c r="BD66" s="146"/>
      <c r="BE66" s="146"/>
      <c r="BF66" s="146"/>
      <c r="BG66" s="146"/>
      <c r="BH66" s="146"/>
      <c r="BI66" s="146"/>
      <c r="BJ66" s="146"/>
    </row>
    <row r="67" spans="1:62" ht="12.75" customHeight="1">
      <c r="A67" s="307"/>
      <c r="B67" s="8"/>
      <c r="C67" s="8"/>
      <c r="D67" s="8"/>
      <c r="E67" s="8"/>
      <c r="F67" s="8"/>
      <c r="G67" s="8"/>
      <c r="H67" s="8"/>
      <c r="I67" s="2"/>
      <c r="J67" s="336"/>
      <c r="K67" s="336"/>
      <c r="L67" s="336"/>
      <c r="M67" s="336"/>
      <c r="N67" s="336"/>
      <c r="O67" s="336"/>
      <c r="P67" s="336"/>
      <c r="Q67" s="24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row>
    <row r="68" spans="1:62" ht="12.75" customHeight="1">
      <c r="A68" s="307"/>
      <c r="B68" s="8"/>
      <c r="C68" s="23"/>
      <c r="D68" s="23"/>
      <c r="E68" s="23"/>
      <c r="F68" s="23"/>
      <c r="G68" s="23"/>
      <c r="H68" s="2"/>
      <c r="I68" s="2"/>
      <c r="J68" s="336"/>
      <c r="K68" s="336"/>
      <c r="L68" s="336"/>
      <c r="M68" s="336"/>
      <c r="N68" s="336"/>
      <c r="O68" s="336"/>
      <c r="P68" s="336"/>
      <c r="Q68" s="54"/>
      <c r="R68" s="54"/>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row>
    <row r="69" spans="1:62" ht="12.75" customHeight="1">
      <c r="A69" s="307"/>
      <c r="B69" s="33"/>
      <c r="C69" s="33"/>
      <c r="D69" s="33"/>
      <c r="E69" s="33"/>
      <c r="F69" s="33"/>
      <c r="G69" s="33"/>
      <c r="H69" s="30"/>
      <c r="I69" s="30"/>
      <c r="J69" s="336"/>
      <c r="K69" s="336"/>
      <c r="L69" s="336"/>
      <c r="M69" s="336"/>
      <c r="N69" s="336"/>
      <c r="O69" s="336"/>
      <c r="P69" s="336"/>
      <c r="Q69" s="56"/>
      <c r="R69" s="56"/>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row>
    <row r="70" spans="1:62" ht="12.75" customHeight="1">
      <c r="A70" s="307"/>
      <c r="B70" s="33"/>
      <c r="C70" s="33"/>
      <c r="D70" s="33"/>
      <c r="E70" s="33"/>
      <c r="F70" s="33"/>
      <c r="G70" s="33"/>
      <c r="H70" s="30"/>
      <c r="I70" s="30"/>
      <c r="J70" s="336"/>
      <c r="K70" s="336"/>
      <c r="L70" s="336"/>
      <c r="M70" s="336"/>
      <c r="N70" s="336"/>
      <c r="O70" s="336"/>
      <c r="P70" s="336"/>
      <c r="Q70" s="122"/>
      <c r="R70" s="122"/>
      <c r="S70" s="123"/>
      <c r="T70" s="123"/>
      <c r="U70" s="123"/>
      <c r="V70" s="123"/>
      <c r="W70" s="124"/>
      <c r="X70" s="124"/>
      <c r="Y70" s="124"/>
      <c r="Z70" s="124"/>
      <c r="AA70" s="124"/>
      <c r="AB70" s="124"/>
      <c r="AC70" s="124"/>
      <c r="AD70" s="124"/>
      <c r="AE70" s="124"/>
      <c r="AF70" s="124"/>
      <c r="AG70" s="122"/>
      <c r="AH70" s="122"/>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22"/>
      <c r="BF70" s="122"/>
      <c r="BG70" s="122"/>
      <c r="BH70" s="122"/>
      <c r="BI70" s="122"/>
      <c r="BJ70" s="122"/>
    </row>
    <row r="71" spans="1:62" ht="12.75" customHeight="1">
      <c r="A71" s="307"/>
      <c r="B71" s="33"/>
      <c r="C71" s="33"/>
      <c r="D71" s="33"/>
      <c r="E71" s="33"/>
      <c r="F71" s="33"/>
      <c r="G71" s="33"/>
      <c r="H71" s="2"/>
      <c r="I71" s="2"/>
      <c r="J71" s="336"/>
      <c r="K71" s="336"/>
      <c r="L71" s="336"/>
      <c r="M71" s="336"/>
      <c r="N71" s="336"/>
      <c r="O71" s="336"/>
      <c r="P71" s="336"/>
      <c r="Q71" s="122"/>
      <c r="R71" s="122"/>
      <c r="S71" s="123"/>
      <c r="T71" s="123"/>
      <c r="U71" s="123"/>
      <c r="V71" s="123"/>
      <c r="W71" s="124"/>
      <c r="X71" s="124"/>
      <c r="Y71" s="124"/>
      <c r="Z71" s="124"/>
      <c r="AA71" s="124"/>
      <c r="AB71" s="124"/>
      <c r="AC71" s="124"/>
      <c r="AD71" s="124"/>
      <c r="AE71" s="124"/>
      <c r="AF71" s="124"/>
      <c r="AG71" s="122"/>
      <c r="AH71" s="122"/>
      <c r="AI71" s="122"/>
      <c r="AJ71" s="122"/>
      <c r="AK71" s="122"/>
      <c r="AL71" s="122"/>
      <c r="AM71" s="122"/>
      <c r="AN71" s="122"/>
      <c r="AO71" s="122"/>
      <c r="AP71" s="122"/>
      <c r="AQ71" s="122"/>
      <c r="AR71" s="122"/>
      <c r="AS71" s="122"/>
      <c r="AT71" s="122"/>
      <c r="AU71" s="122"/>
      <c r="AV71" s="122"/>
      <c r="AW71" s="122"/>
      <c r="AX71" s="122"/>
      <c r="AY71" s="122"/>
      <c r="AZ71" s="122"/>
      <c r="BA71" s="122"/>
      <c r="BB71" s="122"/>
      <c r="BC71" s="122"/>
      <c r="BD71" s="122"/>
      <c r="BE71" s="122"/>
      <c r="BF71" s="122"/>
      <c r="BG71" s="122"/>
      <c r="BH71" s="122"/>
      <c r="BI71" s="122"/>
      <c r="BJ71" s="122"/>
    </row>
    <row r="72" spans="1:62" ht="12.75" customHeight="1">
      <c r="A72" s="307"/>
      <c r="B72" s="33"/>
      <c r="C72" s="33"/>
      <c r="D72" s="33"/>
      <c r="E72" s="33"/>
      <c r="F72" s="33"/>
      <c r="G72" s="33"/>
      <c r="H72" s="2"/>
      <c r="I72" s="2"/>
      <c r="J72" s="336"/>
      <c r="K72" s="336"/>
      <c r="L72" s="336"/>
      <c r="M72" s="336"/>
      <c r="N72" s="336"/>
      <c r="O72" s="336"/>
      <c r="P72" s="336"/>
      <c r="Q72" s="125"/>
      <c r="R72" s="125"/>
      <c r="S72" s="126"/>
      <c r="T72" s="126"/>
      <c r="U72" s="126"/>
      <c r="V72" s="126"/>
      <c r="W72" s="127"/>
      <c r="X72" s="127"/>
      <c r="Y72" s="127"/>
      <c r="Z72" s="127"/>
      <c r="AA72" s="127"/>
      <c r="AB72" s="127"/>
      <c r="AC72" s="127"/>
      <c r="AD72" s="127"/>
      <c r="AE72" s="127"/>
      <c r="AF72" s="127"/>
      <c r="AG72" s="122"/>
      <c r="AH72" s="122"/>
      <c r="AI72" s="122"/>
      <c r="AJ72" s="122"/>
      <c r="AK72" s="122"/>
      <c r="AL72" s="122"/>
      <c r="AM72" s="122"/>
      <c r="AN72" s="122"/>
      <c r="AO72" s="122"/>
      <c r="AP72" s="122"/>
      <c r="AQ72" s="122"/>
      <c r="AR72" s="122"/>
      <c r="AS72" s="122"/>
      <c r="AT72" s="122"/>
      <c r="AU72" s="122"/>
      <c r="AV72" s="122"/>
      <c r="AW72" s="122"/>
      <c r="AX72" s="122"/>
      <c r="AY72" s="122"/>
      <c r="AZ72" s="122"/>
      <c r="BA72" s="122"/>
      <c r="BB72" s="122"/>
      <c r="BC72" s="122"/>
      <c r="BD72" s="122"/>
      <c r="BE72" s="122"/>
      <c r="BF72" s="122"/>
      <c r="BG72" s="122"/>
      <c r="BH72" s="122"/>
      <c r="BI72" s="122"/>
      <c r="BJ72" s="122"/>
    </row>
    <row r="73" spans="1:62" ht="12.75" customHeight="1">
      <c r="A73" s="307"/>
      <c r="B73" s="260"/>
      <c r="C73" s="260"/>
      <c r="D73" s="260"/>
      <c r="E73" s="260"/>
      <c r="F73" s="260"/>
      <c r="G73" s="260"/>
      <c r="H73" s="2"/>
      <c r="I73" s="2"/>
      <c r="J73" s="340"/>
      <c r="K73" s="340"/>
      <c r="L73" s="340"/>
      <c r="M73" s="340"/>
      <c r="N73" s="340"/>
      <c r="O73" s="340"/>
      <c r="P73" s="340"/>
      <c r="Q73" s="125"/>
      <c r="R73" s="125"/>
      <c r="S73" s="126"/>
      <c r="T73" s="126"/>
      <c r="U73" s="126"/>
      <c r="V73" s="126"/>
      <c r="W73" s="124"/>
      <c r="X73" s="124"/>
      <c r="Y73" s="124"/>
      <c r="Z73" s="124"/>
      <c r="AA73" s="124"/>
      <c r="AB73" s="124"/>
      <c r="AC73" s="124"/>
      <c r="AD73" s="124"/>
      <c r="AE73" s="124"/>
      <c r="AF73" s="124"/>
      <c r="AG73" s="128"/>
      <c r="AH73" s="128"/>
      <c r="AI73" s="128"/>
      <c r="AJ73" s="128"/>
      <c r="AK73" s="128"/>
      <c r="AL73" s="128"/>
      <c r="AM73" s="128"/>
      <c r="AN73" s="128"/>
      <c r="AO73" s="128"/>
      <c r="AP73" s="128"/>
      <c r="AQ73" s="128"/>
      <c r="AR73" s="128"/>
      <c r="AS73" s="128"/>
      <c r="AT73" s="128"/>
      <c r="AU73" s="128"/>
      <c r="AV73" s="128"/>
      <c r="AW73" s="128"/>
      <c r="AX73" s="128"/>
      <c r="AY73" s="128"/>
      <c r="AZ73" s="128"/>
      <c r="BA73" s="128"/>
      <c r="BB73" s="128"/>
      <c r="BC73" s="128"/>
      <c r="BD73" s="128"/>
      <c r="BE73" s="128"/>
      <c r="BF73" s="128"/>
      <c r="BG73" s="128"/>
      <c r="BH73" s="128"/>
      <c r="BI73" s="128"/>
      <c r="BJ73" s="128"/>
    </row>
    <row r="74" spans="1:62" ht="12.75" customHeight="1">
      <c r="A74" s="307"/>
      <c r="B74" s="33"/>
      <c r="C74" s="33"/>
      <c r="D74" s="33"/>
      <c r="E74" s="33"/>
      <c r="F74" s="33"/>
      <c r="G74" s="33"/>
      <c r="H74" s="2"/>
      <c r="I74" s="2"/>
      <c r="J74" s="338"/>
      <c r="K74" s="338"/>
      <c r="L74" s="338"/>
      <c r="M74" s="338"/>
      <c r="N74" s="338"/>
      <c r="O74" s="338"/>
      <c r="P74" s="338"/>
      <c r="Q74" s="122"/>
      <c r="R74" s="122"/>
      <c r="S74" s="126"/>
      <c r="T74" s="126"/>
      <c r="U74" s="126"/>
      <c r="V74" s="126"/>
      <c r="W74" s="124"/>
      <c r="X74" s="124"/>
      <c r="Y74" s="124"/>
      <c r="Z74" s="124"/>
      <c r="AA74" s="124"/>
      <c r="AB74" s="124"/>
      <c r="AC74" s="124"/>
      <c r="AD74" s="124"/>
      <c r="AE74" s="124"/>
      <c r="AF74" s="124"/>
      <c r="AG74" s="122"/>
      <c r="AH74" s="122"/>
      <c r="AI74" s="122"/>
      <c r="AJ74" s="122"/>
      <c r="AK74" s="122"/>
      <c r="AL74" s="122"/>
      <c r="AM74" s="122"/>
      <c r="AN74" s="122"/>
      <c r="AO74" s="122"/>
      <c r="AP74" s="122"/>
      <c r="AQ74" s="122"/>
      <c r="AR74" s="122"/>
      <c r="AS74" s="122"/>
      <c r="AT74" s="122"/>
      <c r="AU74" s="122"/>
      <c r="AV74" s="122"/>
      <c r="AW74" s="122"/>
      <c r="AX74" s="122"/>
      <c r="AY74" s="122"/>
      <c r="AZ74" s="122"/>
      <c r="BA74" s="122"/>
      <c r="BB74" s="122"/>
      <c r="BC74" s="122"/>
      <c r="BD74" s="122"/>
      <c r="BE74" s="122"/>
      <c r="BF74" s="122"/>
      <c r="BG74" s="122"/>
      <c r="BH74" s="122"/>
      <c r="BI74" s="122"/>
      <c r="BJ74" s="122"/>
    </row>
    <row r="75" spans="1:62" ht="12.75" customHeight="1">
      <c r="A75" s="307"/>
      <c r="B75" s="33"/>
      <c r="C75" s="33"/>
      <c r="D75" s="33"/>
      <c r="E75" s="33"/>
      <c r="F75" s="33"/>
      <c r="G75" s="33"/>
      <c r="H75" s="2"/>
      <c r="I75" s="2"/>
      <c r="J75" s="338"/>
      <c r="K75" s="338"/>
      <c r="L75" s="338"/>
      <c r="M75" s="338"/>
      <c r="N75" s="338"/>
      <c r="O75" s="338"/>
      <c r="P75" s="338"/>
      <c r="Q75" s="206" t="s">
        <v>145</v>
      </c>
      <c r="R75" s="122"/>
      <c r="S75" s="229" t="str">
        <f t="shared" ref="S75:BJ75" si="12">IF(ISNUMBER(S69),S63,"")</f>
        <v/>
      </c>
      <c r="T75" s="229" t="str">
        <f t="shared" si="12"/>
        <v/>
      </c>
      <c r="U75" s="229" t="str">
        <f t="shared" si="12"/>
        <v/>
      </c>
      <c r="V75" s="229" t="str">
        <f t="shared" si="12"/>
        <v/>
      </c>
      <c r="W75" s="229" t="str">
        <f t="shared" si="12"/>
        <v/>
      </c>
      <c r="X75" s="229" t="str">
        <f t="shared" si="12"/>
        <v/>
      </c>
      <c r="Y75" s="229" t="str">
        <f t="shared" si="12"/>
        <v/>
      </c>
      <c r="Z75" s="229" t="str">
        <f t="shared" si="12"/>
        <v/>
      </c>
      <c r="AA75" s="229" t="str">
        <f t="shared" si="12"/>
        <v/>
      </c>
      <c r="AB75" s="229" t="str">
        <f t="shared" si="12"/>
        <v/>
      </c>
      <c r="AC75" s="229" t="str">
        <f t="shared" si="12"/>
        <v/>
      </c>
      <c r="AD75" s="229" t="str">
        <f t="shared" si="12"/>
        <v/>
      </c>
      <c r="AE75" s="229" t="str">
        <f t="shared" si="12"/>
        <v/>
      </c>
      <c r="AF75" s="229" t="str">
        <f t="shared" si="12"/>
        <v/>
      </c>
      <c r="AG75" s="229" t="str">
        <f t="shared" si="12"/>
        <v/>
      </c>
      <c r="AH75" s="229" t="str">
        <f t="shared" si="12"/>
        <v/>
      </c>
      <c r="AI75" s="229" t="str">
        <f t="shared" si="12"/>
        <v/>
      </c>
      <c r="AJ75" s="229" t="str">
        <f t="shared" si="12"/>
        <v/>
      </c>
      <c r="AK75" s="229" t="str">
        <f t="shared" si="12"/>
        <v/>
      </c>
      <c r="AL75" s="229" t="str">
        <f t="shared" si="12"/>
        <v/>
      </c>
      <c r="AM75" s="229" t="str">
        <f t="shared" si="12"/>
        <v/>
      </c>
      <c r="AN75" s="229" t="str">
        <f t="shared" si="12"/>
        <v/>
      </c>
      <c r="AO75" s="229" t="str">
        <f t="shared" si="12"/>
        <v/>
      </c>
      <c r="AP75" s="229" t="str">
        <f t="shared" si="12"/>
        <v/>
      </c>
      <c r="AQ75" s="229" t="str">
        <f t="shared" si="12"/>
        <v/>
      </c>
      <c r="AR75" s="229" t="str">
        <f t="shared" si="12"/>
        <v/>
      </c>
      <c r="AS75" s="229" t="str">
        <f t="shared" si="12"/>
        <v/>
      </c>
      <c r="AT75" s="229" t="str">
        <f t="shared" si="12"/>
        <v/>
      </c>
      <c r="AU75" s="229" t="str">
        <f t="shared" si="12"/>
        <v/>
      </c>
      <c r="AV75" s="229" t="str">
        <f t="shared" si="12"/>
        <v/>
      </c>
      <c r="AW75" s="229" t="str">
        <f t="shared" si="12"/>
        <v/>
      </c>
      <c r="AX75" s="229" t="str">
        <f t="shared" si="12"/>
        <v/>
      </c>
      <c r="AY75" s="229" t="str">
        <f t="shared" si="12"/>
        <v/>
      </c>
      <c r="AZ75" s="229" t="str">
        <f t="shared" si="12"/>
        <v/>
      </c>
      <c r="BA75" s="229" t="str">
        <f t="shared" si="12"/>
        <v/>
      </c>
      <c r="BB75" s="229" t="str">
        <f t="shared" si="12"/>
        <v/>
      </c>
      <c r="BC75" s="229" t="str">
        <f t="shared" si="12"/>
        <v/>
      </c>
      <c r="BD75" s="229" t="str">
        <f t="shared" si="12"/>
        <v/>
      </c>
      <c r="BE75" s="229" t="str">
        <f t="shared" si="12"/>
        <v/>
      </c>
      <c r="BF75" s="229" t="str">
        <f t="shared" si="12"/>
        <v/>
      </c>
      <c r="BG75" s="229" t="str">
        <f t="shared" si="12"/>
        <v/>
      </c>
      <c r="BH75" s="229" t="str">
        <f t="shared" si="12"/>
        <v/>
      </c>
      <c r="BI75" s="229" t="str">
        <f t="shared" si="12"/>
        <v/>
      </c>
      <c r="BJ75" s="229" t="str">
        <f t="shared" si="12"/>
        <v/>
      </c>
    </row>
    <row r="76" spans="1:62" ht="12.75" customHeight="1">
      <c r="A76" s="307"/>
      <c r="B76" s="33"/>
      <c r="C76" s="33"/>
      <c r="D76" s="33"/>
      <c r="E76" s="33"/>
      <c r="F76" s="33"/>
      <c r="G76" s="33"/>
      <c r="H76" s="2"/>
      <c r="I76" s="2"/>
      <c r="J76" s="338"/>
      <c r="K76" s="338"/>
      <c r="L76" s="338"/>
      <c r="M76" s="338"/>
      <c r="N76" s="338"/>
      <c r="O76" s="338"/>
      <c r="P76" s="338"/>
      <c r="Q76" s="223" t="s">
        <v>139</v>
      </c>
      <c r="R76" s="223" t="s">
        <v>138</v>
      </c>
      <c r="S76" s="215" t="str">
        <f t="shared" ref="S76:BJ76" si="13">IF(ISNUMBER(S69),S69-($G$64*S68+$G$63),"")</f>
        <v/>
      </c>
      <c r="T76" s="215" t="str">
        <f t="shared" si="13"/>
        <v/>
      </c>
      <c r="U76" s="215" t="str">
        <f t="shared" si="13"/>
        <v/>
      </c>
      <c r="V76" s="215" t="str">
        <f t="shared" si="13"/>
        <v/>
      </c>
      <c r="W76" s="215" t="str">
        <f t="shared" si="13"/>
        <v/>
      </c>
      <c r="X76" s="215" t="str">
        <f t="shared" si="13"/>
        <v/>
      </c>
      <c r="Y76" s="215" t="str">
        <f t="shared" si="13"/>
        <v/>
      </c>
      <c r="Z76" s="215" t="str">
        <f t="shared" si="13"/>
        <v/>
      </c>
      <c r="AA76" s="215" t="str">
        <f t="shared" si="13"/>
        <v/>
      </c>
      <c r="AB76" s="215" t="str">
        <f t="shared" si="13"/>
        <v/>
      </c>
      <c r="AC76" s="215" t="str">
        <f t="shared" si="13"/>
        <v/>
      </c>
      <c r="AD76" s="215" t="str">
        <f t="shared" si="13"/>
        <v/>
      </c>
      <c r="AE76" s="215" t="str">
        <f t="shared" si="13"/>
        <v/>
      </c>
      <c r="AF76" s="215" t="str">
        <f t="shared" si="13"/>
        <v/>
      </c>
      <c r="AG76" s="215" t="str">
        <f t="shared" si="13"/>
        <v/>
      </c>
      <c r="AH76" s="215" t="str">
        <f t="shared" si="13"/>
        <v/>
      </c>
      <c r="AI76" s="215" t="str">
        <f t="shared" si="13"/>
        <v/>
      </c>
      <c r="AJ76" s="215" t="str">
        <f t="shared" si="13"/>
        <v/>
      </c>
      <c r="AK76" s="215" t="str">
        <f t="shared" si="13"/>
        <v/>
      </c>
      <c r="AL76" s="215" t="str">
        <f t="shared" si="13"/>
        <v/>
      </c>
      <c r="AM76" s="215" t="str">
        <f t="shared" si="13"/>
        <v/>
      </c>
      <c r="AN76" s="215" t="str">
        <f t="shared" si="13"/>
        <v/>
      </c>
      <c r="AO76" s="215" t="str">
        <f t="shared" si="13"/>
        <v/>
      </c>
      <c r="AP76" s="215" t="str">
        <f t="shared" si="13"/>
        <v/>
      </c>
      <c r="AQ76" s="215" t="str">
        <f t="shared" si="13"/>
        <v/>
      </c>
      <c r="AR76" s="215" t="str">
        <f t="shared" si="13"/>
        <v/>
      </c>
      <c r="AS76" s="215" t="str">
        <f t="shared" si="13"/>
        <v/>
      </c>
      <c r="AT76" s="215" t="str">
        <f t="shared" si="13"/>
        <v/>
      </c>
      <c r="AU76" s="215" t="str">
        <f t="shared" si="13"/>
        <v/>
      </c>
      <c r="AV76" s="215" t="str">
        <f t="shared" si="13"/>
        <v/>
      </c>
      <c r="AW76" s="215" t="str">
        <f t="shared" si="13"/>
        <v/>
      </c>
      <c r="AX76" s="215" t="str">
        <f t="shared" si="13"/>
        <v/>
      </c>
      <c r="AY76" s="215" t="str">
        <f t="shared" si="13"/>
        <v/>
      </c>
      <c r="AZ76" s="215" t="str">
        <f t="shared" si="13"/>
        <v/>
      </c>
      <c r="BA76" s="215" t="str">
        <f t="shared" si="13"/>
        <v/>
      </c>
      <c r="BB76" s="215" t="str">
        <f t="shared" si="13"/>
        <v/>
      </c>
      <c r="BC76" s="215" t="str">
        <f t="shared" si="13"/>
        <v/>
      </c>
      <c r="BD76" s="215" t="str">
        <f t="shared" si="13"/>
        <v/>
      </c>
      <c r="BE76" s="215" t="str">
        <f t="shared" si="13"/>
        <v/>
      </c>
      <c r="BF76" s="215" t="str">
        <f t="shared" si="13"/>
        <v/>
      </c>
      <c r="BG76" s="215" t="str">
        <f t="shared" si="13"/>
        <v/>
      </c>
      <c r="BH76" s="215" t="str">
        <f t="shared" si="13"/>
        <v/>
      </c>
      <c r="BI76" s="215" t="str">
        <f t="shared" si="13"/>
        <v/>
      </c>
      <c r="BJ76" s="215" t="str">
        <f t="shared" si="13"/>
        <v/>
      </c>
    </row>
    <row r="77" spans="1:62" ht="12.75" customHeight="1">
      <c r="A77" s="307"/>
      <c r="B77" s="33"/>
      <c r="C77" s="226" t="s">
        <v>146</v>
      </c>
      <c r="D77" s="226" t="s">
        <v>147</v>
      </c>
      <c r="E77" s="207" t="s">
        <v>105</v>
      </c>
      <c r="F77" s="207" t="s">
        <v>106</v>
      </c>
      <c r="G77" s="2"/>
      <c r="H77" s="2"/>
      <c r="I77" s="2"/>
      <c r="J77" s="338"/>
      <c r="K77" s="338"/>
      <c r="L77" s="338"/>
      <c r="M77" s="338"/>
      <c r="N77" s="338"/>
      <c r="O77" s="338"/>
      <c r="P77" s="338"/>
      <c r="Q77" s="223" t="s">
        <v>144</v>
      </c>
      <c r="R77" s="224" t="str">
        <f>IF(SUMPRODUCT(--ISNUMBER(S77:BJ77))&gt;0,AVERAGE(S77:BJ77),"")</f>
        <v/>
      </c>
      <c r="S77" s="249" t="str">
        <f t="shared" ref="S77:BJ77" si="14">IF(ISNUMBER(S69),ABS(S76),"")</f>
        <v/>
      </c>
      <c r="T77" s="249" t="str">
        <f t="shared" si="14"/>
        <v/>
      </c>
      <c r="U77" s="249" t="str">
        <f t="shared" si="14"/>
        <v/>
      </c>
      <c r="V77" s="249" t="str">
        <f t="shared" si="14"/>
        <v/>
      </c>
      <c r="W77" s="249" t="str">
        <f t="shared" si="14"/>
        <v/>
      </c>
      <c r="X77" s="249" t="str">
        <f t="shared" si="14"/>
        <v/>
      </c>
      <c r="Y77" s="249" t="str">
        <f t="shared" si="14"/>
        <v/>
      </c>
      <c r="Z77" s="249" t="str">
        <f t="shared" si="14"/>
        <v/>
      </c>
      <c r="AA77" s="249" t="str">
        <f t="shared" si="14"/>
        <v/>
      </c>
      <c r="AB77" s="249" t="str">
        <f t="shared" si="14"/>
        <v/>
      </c>
      <c r="AC77" s="249" t="str">
        <f t="shared" si="14"/>
        <v/>
      </c>
      <c r="AD77" s="249" t="str">
        <f t="shared" si="14"/>
        <v/>
      </c>
      <c r="AE77" s="249" t="str">
        <f t="shared" si="14"/>
        <v/>
      </c>
      <c r="AF77" s="249" t="str">
        <f t="shared" si="14"/>
        <v/>
      </c>
      <c r="AG77" s="249" t="str">
        <f t="shared" si="14"/>
        <v/>
      </c>
      <c r="AH77" s="249" t="str">
        <f t="shared" si="14"/>
        <v/>
      </c>
      <c r="AI77" s="249" t="str">
        <f t="shared" si="14"/>
        <v/>
      </c>
      <c r="AJ77" s="249" t="str">
        <f t="shared" si="14"/>
        <v/>
      </c>
      <c r="AK77" s="249" t="str">
        <f t="shared" si="14"/>
        <v/>
      </c>
      <c r="AL77" s="249" t="str">
        <f t="shared" si="14"/>
        <v/>
      </c>
      <c r="AM77" s="249" t="str">
        <f t="shared" si="14"/>
        <v/>
      </c>
      <c r="AN77" s="249" t="str">
        <f t="shared" si="14"/>
        <v/>
      </c>
      <c r="AO77" s="249" t="str">
        <f t="shared" si="14"/>
        <v/>
      </c>
      <c r="AP77" s="249" t="str">
        <f t="shared" si="14"/>
        <v/>
      </c>
      <c r="AQ77" s="249" t="str">
        <f t="shared" si="14"/>
        <v/>
      </c>
      <c r="AR77" s="249" t="str">
        <f t="shared" si="14"/>
        <v/>
      </c>
      <c r="AS77" s="249" t="str">
        <f t="shared" si="14"/>
        <v/>
      </c>
      <c r="AT77" s="249" t="str">
        <f t="shared" si="14"/>
        <v/>
      </c>
      <c r="AU77" s="249" t="str">
        <f t="shared" si="14"/>
        <v/>
      </c>
      <c r="AV77" s="249" t="str">
        <f t="shared" si="14"/>
        <v/>
      </c>
      <c r="AW77" s="249" t="str">
        <f t="shared" si="14"/>
        <v/>
      </c>
      <c r="AX77" s="249" t="str">
        <f t="shared" si="14"/>
        <v/>
      </c>
      <c r="AY77" s="249" t="str">
        <f t="shared" si="14"/>
        <v/>
      </c>
      <c r="AZ77" s="249" t="str">
        <f t="shared" si="14"/>
        <v/>
      </c>
      <c r="BA77" s="249" t="str">
        <f t="shared" si="14"/>
        <v/>
      </c>
      <c r="BB77" s="249" t="str">
        <f t="shared" si="14"/>
        <v/>
      </c>
      <c r="BC77" s="249" t="str">
        <f t="shared" si="14"/>
        <v/>
      </c>
      <c r="BD77" s="249" t="str">
        <f t="shared" si="14"/>
        <v/>
      </c>
      <c r="BE77" s="249" t="str">
        <f t="shared" si="14"/>
        <v/>
      </c>
      <c r="BF77" s="249" t="str">
        <f t="shared" si="14"/>
        <v/>
      </c>
      <c r="BG77" s="249" t="str">
        <f t="shared" si="14"/>
        <v/>
      </c>
      <c r="BH77" s="249" t="str">
        <f t="shared" si="14"/>
        <v/>
      </c>
      <c r="BI77" s="249" t="str">
        <f t="shared" si="14"/>
        <v/>
      </c>
      <c r="BJ77" s="249" t="str">
        <f t="shared" si="14"/>
        <v/>
      </c>
    </row>
    <row r="78" spans="1:62" ht="12.75" customHeight="1">
      <c r="A78" s="307"/>
      <c r="B78" s="23" t="s">
        <v>143</v>
      </c>
      <c r="C78" s="23">
        <v>2.5000000000000001E-2</v>
      </c>
      <c r="D78" s="23">
        <v>-2</v>
      </c>
      <c r="E78" s="23">
        <v>250</v>
      </c>
      <c r="F78" s="23">
        <v>0</v>
      </c>
      <c r="G78" s="33"/>
      <c r="H78" s="2"/>
      <c r="I78" s="2"/>
      <c r="J78" s="338"/>
      <c r="K78" s="338"/>
      <c r="L78" s="338"/>
      <c r="M78" s="338"/>
      <c r="N78" s="338"/>
      <c r="O78" s="338"/>
      <c r="P78" s="338"/>
      <c r="Q78" s="183" t="s">
        <v>140</v>
      </c>
      <c r="R78" s="183" t="s">
        <v>138</v>
      </c>
      <c r="S78" s="184" t="str">
        <f t="shared" ref="S78:BJ78" si="15">IF(ISNUMBER(S69),S69-($C$78*S68+$D$78),"")</f>
        <v/>
      </c>
      <c r="T78" s="184" t="str">
        <f t="shared" si="15"/>
        <v/>
      </c>
      <c r="U78" s="184" t="str">
        <f t="shared" si="15"/>
        <v/>
      </c>
      <c r="V78" s="184" t="str">
        <f t="shared" si="15"/>
        <v/>
      </c>
      <c r="W78" s="184" t="str">
        <f t="shared" si="15"/>
        <v/>
      </c>
      <c r="X78" s="184" t="str">
        <f t="shared" si="15"/>
        <v/>
      </c>
      <c r="Y78" s="184" t="str">
        <f t="shared" si="15"/>
        <v/>
      </c>
      <c r="Z78" s="184" t="str">
        <f t="shared" si="15"/>
        <v/>
      </c>
      <c r="AA78" s="184" t="str">
        <f t="shared" si="15"/>
        <v/>
      </c>
      <c r="AB78" s="184" t="str">
        <f t="shared" si="15"/>
        <v/>
      </c>
      <c r="AC78" s="184" t="str">
        <f t="shared" si="15"/>
        <v/>
      </c>
      <c r="AD78" s="184" t="str">
        <f t="shared" si="15"/>
        <v/>
      </c>
      <c r="AE78" s="184" t="str">
        <f t="shared" si="15"/>
        <v/>
      </c>
      <c r="AF78" s="184" t="str">
        <f t="shared" si="15"/>
        <v/>
      </c>
      <c r="AG78" s="184" t="str">
        <f t="shared" si="15"/>
        <v/>
      </c>
      <c r="AH78" s="184" t="str">
        <f t="shared" si="15"/>
        <v/>
      </c>
      <c r="AI78" s="184" t="str">
        <f t="shared" si="15"/>
        <v/>
      </c>
      <c r="AJ78" s="184" t="str">
        <f t="shared" si="15"/>
        <v/>
      </c>
      <c r="AK78" s="184" t="str">
        <f t="shared" si="15"/>
        <v/>
      </c>
      <c r="AL78" s="184" t="str">
        <f t="shared" si="15"/>
        <v/>
      </c>
      <c r="AM78" s="184" t="str">
        <f t="shared" si="15"/>
        <v/>
      </c>
      <c r="AN78" s="184" t="str">
        <f t="shared" si="15"/>
        <v/>
      </c>
      <c r="AO78" s="184" t="str">
        <f t="shared" si="15"/>
        <v/>
      </c>
      <c r="AP78" s="184" t="str">
        <f t="shared" si="15"/>
        <v/>
      </c>
      <c r="AQ78" s="184" t="str">
        <f t="shared" si="15"/>
        <v/>
      </c>
      <c r="AR78" s="184" t="str">
        <f t="shared" si="15"/>
        <v/>
      </c>
      <c r="AS78" s="184" t="str">
        <f t="shared" si="15"/>
        <v/>
      </c>
      <c r="AT78" s="184" t="str">
        <f t="shared" si="15"/>
        <v/>
      </c>
      <c r="AU78" s="184" t="str">
        <f t="shared" si="15"/>
        <v/>
      </c>
      <c r="AV78" s="184" t="str">
        <f t="shared" si="15"/>
        <v/>
      </c>
      <c r="AW78" s="184" t="str">
        <f t="shared" si="15"/>
        <v/>
      </c>
      <c r="AX78" s="184" t="str">
        <f t="shared" si="15"/>
        <v/>
      </c>
      <c r="AY78" s="184" t="str">
        <f t="shared" si="15"/>
        <v/>
      </c>
      <c r="AZ78" s="184" t="str">
        <f t="shared" si="15"/>
        <v/>
      </c>
      <c r="BA78" s="184" t="str">
        <f t="shared" si="15"/>
        <v/>
      </c>
      <c r="BB78" s="184" t="str">
        <f t="shared" si="15"/>
        <v/>
      </c>
      <c r="BC78" s="184" t="str">
        <f t="shared" si="15"/>
        <v/>
      </c>
      <c r="BD78" s="184" t="str">
        <f t="shared" si="15"/>
        <v/>
      </c>
      <c r="BE78" s="184" t="str">
        <f t="shared" si="15"/>
        <v/>
      </c>
      <c r="BF78" s="184" t="str">
        <f t="shared" si="15"/>
        <v/>
      </c>
      <c r="BG78" s="184" t="str">
        <f t="shared" si="15"/>
        <v/>
      </c>
      <c r="BH78" s="184" t="str">
        <f t="shared" si="15"/>
        <v/>
      </c>
      <c r="BI78" s="184" t="str">
        <f t="shared" si="15"/>
        <v/>
      </c>
      <c r="BJ78" s="184" t="str">
        <f t="shared" si="15"/>
        <v/>
      </c>
    </row>
    <row r="79" spans="1:62" ht="12.75" customHeight="1">
      <c r="A79" s="307"/>
      <c r="B79" s="197" t="s">
        <v>2</v>
      </c>
      <c r="C79" s="65" t="s">
        <v>188</v>
      </c>
      <c r="D79" s="65"/>
      <c r="E79" s="234">
        <f>$C$58*E78+$D$58</f>
        <v>4.25</v>
      </c>
      <c r="F79" s="234">
        <f>$C$58*F78+$D$58</f>
        <v>-2</v>
      </c>
      <c r="G79" s="66"/>
      <c r="H79" s="2"/>
      <c r="I79" s="2"/>
      <c r="J79" s="338"/>
      <c r="K79" s="338"/>
      <c r="L79" s="338"/>
      <c r="M79" s="338"/>
      <c r="N79" s="338"/>
      <c r="O79" s="338"/>
      <c r="P79" s="338"/>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row>
    <row r="80" spans="1:62" ht="12.75" customHeight="1">
      <c r="A80" s="308"/>
      <c r="B80" s="261"/>
      <c r="C80" s="234"/>
      <c r="D80" s="234"/>
      <c r="E80" s="234"/>
      <c r="F80" s="234"/>
      <c r="G80" s="234"/>
      <c r="H80" s="251"/>
      <c r="I80" s="251"/>
      <c r="J80" s="339"/>
      <c r="K80" s="339"/>
      <c r="L80" s="339"/>
      <c r="M80" s="339"/>
      <c r="N80" s="339"/>
      <c r="O80" s="339"/>
      <c r="P80" s="339"/>
      <c r="Q80" s="179"/>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c r="BA80" s="131"/>
      <c r="BB80" s="131"/>
      <c r="BC80" s="131"/>
      <c r="BD80" s="131"/>
      <c r="BE80" s="131"/>
      <c r="BF80" s="131"/>
      <c r="BG80" s="131"/>
      <c r="BH80" s="131"/>
      <c r="BI80" s="131"/>
      <c r="BJ80" s="131"/>
    </row>
  </sheetData>
  <pageMargins left="0.7" right="0.7" top="0.78740157499999996" bottom="0.78740157499999996" header="0.3" footer="0.3"/>
  <drawing r:id="rId1"/>
  <legacyDrawing r:id="rId2"/>
</worksheet>
</file>

<file path=xl/worksheets/sheet2.xml><?xml version="1.0" encoding="utf-8"?>
<worksheet xmlns="http://schemas.openxmlformats.org/spreadsheetml/2006/main" xmlns:r="http://schemas.openxmlformats.org/officeDocument/2006/relationships">
  <dimension ref="A1:BJ80"/>
  <sheetViews>
    <sheetView tabSelected="1" topLeftCell="A40" workbookViewId="0">
      <selection activeCell="D42" sqref="D42"/>
    </sheetView>
  </sheetViews>
  <sheetFormatPr baseColWidth="10" defaultRowHeight="12.75"/>
  <cols>
    <col min="1" max="1" width="6.5703125" customWidth="1"/>
    <col min="2" max="2" width="19.7109375" customWidth="1"/>
    <col min="3" max="3" width="6.7109375" customWidth="1"/>
    <col min="4" max="7" width="13.7109375" customWidth="1"/>
    <col min="8" max="9" width="49" customWidth="1"/>
    <col min="10" max="10" width="19.42578125" customWidth="1"/>
    <col min="11" max="11" width="7" customWidth="1"/>
    <col min="12" max="12" width="6.7109375" customWidth="1"/>
    <col min="13" max="13" width="16.5703125" customWidth="1"/>
    <col min="14" max="14" width="9.140625" customWidth="1"/>
    <col min="15" max="15" width="5.140625" customWidth="1"/>
    <col min="16" max="16" width="10.28515625" customWidth="1"/>
    <col min="17" max="17" width="30.5703125" customWidth="1"/>
    <col min="18" max="18" width="12.7109375" customWidth="1"/>
    <col min="19" max="26" width="8.7109375" customWidth="1"/>
    <col min="27" max="27" width="10.85546875" customWidth="1"/>
    <col min="28" max="32" width="8.7109375" customWidth="1"/>
    <col min="33" max="80" width="10.7109375" customWidth="1"/>
  </cols>
  <sheetData>
    <row r="1" spans="1:62" ht="12.75" customHeight="1">
      <c r="A1" s="341">
        <f>$C$4</f>
        <v>1</v>
      </c>
      <c r="B1" s="342" t="str">
        <f>J2</f>
        <v>Left</v>
      </c>
      <c r="C1" s="343" t="str">
        <f>IF(NOT(ISBLANK($Q8)),$Q8,"")</f>
        <v/>
      </c>
      <c r="D1" s="274" t="s">
        <v>126</v>
      </c>
      <c r="E1" s="344"/>
      <c r="F1" s="282" t="s">
        <v>156</v>
      </c>
      <c r="G1" s="293" t="str">
        <f>$C$4&amp;"A"</f>
        <v>1A</v>
      </c>
      <c r="H1" s="233"/>
      <c r="I1" s="233"/>
      <c r="J1" s="279" t="s">
        <v>137</v>
      </c>
      <c r="K1" s="279"/>
      <c r="L1" s="279"/>
      <c r="M1" s="279"/>
      <c r="N1" s="279"/>
      <c r="O1" s="279"/>
      <c r="P1" s="279"/>
      <c r="Q1" s="280" t="s">
        <v>120</v>
      </c>
      <c r="R1" s="138" t="s">
        <v>152</v>
      </c>
      <c r="S1" s="281" t="s">
        <v>16</v>
      </c>
      <c r="T1" s="281" t="s">
        <v>17</v>
      </c>
      <c r="U1" s="281" t="s">
        <v>18</v>
      </c>
      <c r="V1" s="281" t="s">
        <v>19</v>
      </c>
      <c r="W1" s="231"/>
      <c r="X1" s="231"/>
      <c r="Y1" s="231"/>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A1" s="233"/>
      <c r="BB1" s="233"/>
      <c r="BC1" s="233"/>
      <c r="BD1" s="233"/>
      <c r="BE1" s="233"/>
      <c r="BF1" s="233"/>
      <c r="BG1" s="233"/>
      <c r="BH1" s="233"/>
      <c r="BI1" s="233"/>
      <c r="BJ1" s="233"/>
    </row>
    <row r="2" spans="1:62" ht="12.75" customHeight="1">
      <c r="A2" s="302"/>
      <c r="B2" s="273" t="s">
        <v>191</v>
      </c>
      <c r="C2" s="234"/>
      <c r="D2" s="235">
        <v>2</v>
      </c>
      <c r="E2" s="234"/>
      <c r="F2" s="266"/>
      <c r="G2" s="294" t="s">
        <v>0</v>
      </c>
      <c r="H2" s="236"/>
      <c r="I2" s="236"/>
      <c r="J2" s="136" t="s">
        <v>0</v>
      </c>
      <c r="K2" s="187"/>
      <c r="L2" s="187"/>
      <c r="M2" s="187"/>
      <c r="N2" s="187"/>
      <c r="O2" s="187"/>
      <c r="P2" s="187"/>
      <c r="Q2" s="187"/>
      <c r="R2" s="18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row>
    <row r="3" spans="1:62" ht="12.75" customHeight="1">
      <c r="A3" s="302"/>
      <c r="B3" s="297"/>
      <c r="C3" s="298">
        <v>1</v>
      </c>
      <c r="D3" s="284"/>
      <c r="E3" s="284"/>
      <c r="F3" s="267" t="s">
        <v>186</v>
      </c>
      <c r="G3" s="263" t="str">
        <f>IF(COUNT(S9:BJ9)&gt;1,ROUND(INTERCEPT($S$9:$BJ$9,$S$8:$BJ$8),4),"")</f>
        <v/>
      </c>
      <c r="H3" s="4"/>
      <c r="I3" s="4"/>
      <c r="J3" s="332"/>
      <c r="K3" s="332"/>
      <c r="L3" s="332"/>
      <c r="M3" s="332"/>
      <c r="N3" s="332"/>
      <c r="O3" s="332"/>
      <c r="P3" s="332"/>
      <c r="Q3" s="139"/>
      <c r="R3" s="139"/>
      <c r="S3" s="140"/>
      <c r="T3" s="141"/>
      <c r="U3" s="141"/>
      <c r="V3" s="141"/>
      <c r="W3" s="142"/>
      <c r="X3" s="142"/>
      <c r="Y3" s="142"/>
      <c r="Z3" s="142"/>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row>
    <row r="4" spans="1:62" ht="12.75" customHeight="1">
      <c r="A4" s="302"/>
      <c r="B4" s="299" t="s">
        <v>159</v>
      </c>
      <c r="C4" s="309">
        <v>1</v>
      </c>
      <c r="D4" s="286"/>
      <c r="E4" s="287"/>
      <c r="F4" s="268" t="s">
        <v>158</v>
      </c>
      <c r="G4" s="227" t="str">
        <f>IF(COUNT(S9:BJ9)&gt;1,ROUND(SLOPE($S$9:$BJ$9,$S$8:$BJ$8),4),"")</f>
        <v/>
      </c>
      <c r="H4" s="236"/>
      <c r="I4" s="236"/>
      <c r="J4" s="332"/>
      <c r="K4" s="332"/>
      <c r="L4" s="332"/>
      <c r="M4" s="332"/>
      <c r="N4" s="332"/>
      <c r="O4" s="332"/>
      <c r="P4" s="332"/>
      <c r="Q4" s="143"/>
      <c r="R4" s="143"/>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row>
    <row r="5" spans="1:62" ht="12.75" customHeight="1">
      <c r="A5" s="302"/>
      <c r="B5" s="33"/>
      <c r="C5" s="23"/>
      <c r="D5" s="80"/>
      <c r="E5" s="81"/>
      <c r="F5" s="81"/>
      <c r="G5" s="264" t="s">
        <v>123</v>
      </c>
      <c r="H5" s="236"/>
      <c r="I5" s="236"/>
      <c r="J5" s="333"/>
      <c r="K5" s="333"/>
      <c r="L5" s="333"/>
      <c r="M5" s="333"/>
      <c r="N5" s="333"/>
      <c r="O5" s="333"/>
      <c r="P5" s="333"/>
      <c r="Q5" s="145"/>
      <c r="R5" s="145"/>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row>
    <row r="6" spans="1:62" ht="12.75" customHeight="1">
      <c r="A6" s="302"/>
      <c r="B6" s="151" t="s">
        <v>102</v>
      </c>
      <c r="C6" s="243"/>
      <c r="D6" s="244"/>
      <c r="E6" s="244"/>
      <c r="F6" s="244"/>
      <c r="G6" s="244"/>
      <c r="H6" s="236"/>
      <c r="I6" s="236"/>
      <c r="J6" s="334"/>
      <c r="K6" s="334"/>
      <c r="L6" s="334"/>
      <c r="M6" s="334"/>
      <c r="N6" s="334"/>
      <c r="O6" s="334"/>
      <c r="P6" s="334"/>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row>
    <row r="7" spans="1:62" ht="12.75" customHeight="1">
      <c r="A7" s="302"/>
      <c r="B7" s="33"/>
      <c r="C7" s="33"/>
      <c r="D7" s="33"/>
      <c r="E7" s="33"/>
      <c r="F7" s="33"/>
      <c r="G7" s="33"/>
      <c r="H7" s="30"/>
      <c r="I7" s="30"/>
      <c r="J7" s="335"/>
      <c r="K7" s="335"/>
      <c r="L7" s="335"/>
      <c r="M7" s="335"/>
      <c r="N7" s="335"/>
      <c r="O7" s="335"/>
      <c r="P7" s="335"/>
      <c r="Q7" s="246"/>
      <c r="R7" s="246"/>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row>
    <row r="8" spans="1:62" ht="12.75" customHeight="1">
      <c r="A8" s="302"/>
      <c r="B8" s="33"/>
      <c r="C8" s="248"/>
      <c r="D8" s="248"/>
      <c r="E8" s="248"/>
      <c r="F8" s="248"/>
      <c r="G8" s="248"/>
      <c r="H8" s="30"/>
      <c r="I8" s="30"/>
      <c r="J8" s="335"/>
      <c r="K8" s="335"/>
      <c r="L8" s="335"/>
      <c r="M8" s="335"/>
      <c r="N8" s="335"/>
      <c r="O8" s="335"/>
      <c r="P8" s="335"/>
      <c r="Q8" s="47"/>
      <c r="R8" s="47"/>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row>
    <row r="9" spans="1:62" ht="12.75" customHeight="1">
      <c r="A9" s="303"/>
      <c r="B9" s="23"/>
      <c r="C9" s="8"/>
      <c r="D9" s="8"/>
      <c r="E9" s="8"/>
      <c r="F9" s="23"/>
      <c r="G9" s="23"/>
      <c r="H9" s="2"/>
      <c r="I9" s="2"/>
      <c r="J9" s="335"/>
      <c r="K9" s="335"/>
      <c r="L9" s="335"/>
      <c r="M9" s="335"/>
      <c r="N9" s="335"/>
      <c r="O9" s="335"/>
      <c r="P9" s="335"/>
      <c r="Q9" s="49"/>
      <c r="R9" s="49"/>
      <c r="S9" s="50"/>
      <c r="T9" s="50"/>
      <c r="U9" s="50"/>
      <c r="V9" s="50"/>
      <c r="W9" s="50"/>
      <c r="X9" s="50"/>
      <c r="Y9" s="50"/>
      <c r="Z9" s="50"/>
      <c r="AA9" s="50"/>
      <c r="AB9" s="50"/>
      <c r="AC9" s="51"/>
      <c r="AD9" s="51"/>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row>
    <row r="10" spans="1:62" ht="12.75" customHeight="1">
      <c r="A10" s="303"/>
      <c r="B10" s="23"/>
      <c r="C10" s="8"/>
      <c r="D10" s="230"/>
      <c r="E10" s="8"/>
      <c r="F10" s="23"/>
      <c r="G10" s="23"/>
      <c r="H10" s="2"/>
      <c r="I10" s="2"/>
      <c r="J10" s="335"/>
      <c r="K10" s="335"/>
      <c r="L10" s="335"/>
      <c r="M10" s="335"/>
      <c r="N10" s="335"/>
      <c r="O10" s="335"/>
      <c r="P10" s="335"/>
      <c r="Q10" s="132"/>
      <c r="R10" s="132"/>
      <c r="S10" s="123"/>
      <c r="T10" s="123"/>
      <c r="U10" s="123"/>
      <c r="V10" s="123"/>
      <c r="W10" s="124"/>
      <c r="X10" s="124"/>
      <c r="Y10" s="124"/>
      <c r="Z10" s="124"/>
      <c r="AA10" s="124"/>
      <c r="AB10" s="124"/>
      <c r="AC10" s="124"/>
      <c r="AD10" s="124"/>
      <c r="AE10" s="124"/>
      <c r="AF10" s="124"/>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row>
    <row r="11" spans="1:62" ht="12.75" customHeight="1">
      <c r="A11" s="302"/>
      <c r="B11" s="33"/>
      <c r="C11" s="33"/>
      <c r="D11" s="33"/>
      <c r="E11" s="33"/>
      <c r="F11" s="33"/>
      <c r="G11" s="33"/>
      <c r="H11" s="236"/>
      <c r="I11" s="236"/>
      <c r="J11" s="335"/>
      <c r="K11" s="335"/>
      <c r="L11" s="335"/>
      <c r="M11" s="335"/>
      <c r="N11" s="335"/>
      <c r="O11" s="335"/>
      <c r="P11" s="335"/>
      <c r="Q11" s="132"/>
      <c r="R11" s="132"/>
      <c r="S11" s="123"/>
      <c r="T11" s="123"/>
      <c r="U11" s="123"/>
      <c r="V11" s="123"/>
      <c r="W11" s="124"/>
      <c r="X11" s="124"/>
      <c r="Y11" s="124"/>
      <c r="Z11" s="124"/>
      <c r="AA11" s="124"/>
      <c r="AB11" s="124"/>
      <c r="AC11" s="124"/>
      <c r="AD11" s="124"/>
      <c r="AE11" s="124"/>
      <c r="AF11" s="124"/>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row>
    <row r="12" spans="1:62" ht="12.75" customHeight="1">
      <c r="A12" s="302"/>
      <c r="B12" s="33"/>
      <c r="C12" s="33"/>
      <c r="D12" s="33"/>
      <c r="E12" s="33"/>
      <c r="F12" s="33"/>
      <c r="G12" s="33"/>
      <c r="H12" s="236"/>
      <c r="I12" s="236"/>
      <c r="J12" s="335"/>
      <c r="K12" s="335"/>
      <c r="L12" s="335"/>
      <c r="M12" s="335"/>
      <c r="N12" s="335"/>
      <c r="O12" s="335"/>
      <c r="P12" s="335"/>
      <c r="Q12" s="133"/>
      <c r="R12" s="133"/>
      <c r="S12" s="126"/>
      <c r="T12" s="126"/>
      <c r="U12" s="126"/>
      <c r="V12" s="126"/>
      <c r="W12" s="127"/>
      <c r="X12" s="127"/>
      <c r="Y12" s="127"/>
      <c r="Z12" s="127"/>
      <c r="AA12" s="127"/>
      <c r="AB12" s="127"/>
      <c r="AC12" s="127"/>
      <c r="AD12" s="127"/>
      <c r="AE12" s="127"/>
      <c r="AF12" s="127"/>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row>
    <row r="13" spans="1:62" ht="12.75" customHeight="1">
      <c r="A13" s="302"/>
      <c r="B13" s="33"/>
      <c r="C13" s="33"/>
      <c r="D13" s="33"/>
      <c r="E13" s="33"/>
      <c r="F13" s="33"/>
      <c r="G13" s="33"/>
      <c r="H13" s="236"/>
      <c r="I13" s="236"/>
      <c r="J13" s="331"/>
      <c r="K13" s="331"/>
      <c r="L13" s="331"/>
      <c r="M13" s="331"/>
      <c r="N13" s="331"/>
      <c r="O13" s="331"/>
      <c r="P13" s="331"/>
      <c r="Q13" s="133"/>
      <c r="R13" s="133"/>
      <c r="S13" s="126"/>
      <c r="T13" s="126"/>
      <c r="U13" s="126"/>
      <c r="V13" s="126"/>
      <c r="W13" s="124"/>
      <c r="X13" s="124"/>
      <c r="Y13" s="124"/>
      <c r="Z13" s="124"/>
      <c r="AA13" s="124"/>
      <c r="AB13" s="124"/>
      <c r="AC13" s="124"/>
      <c r="AD13" s="124"/>
      <c r="AE13" s="124"/>
      <c r="AF13" s="124"/>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row>
    <row r="14" spans="1:62" ht="12.75" customHeight="1">
      <c r="A14" s="302"/>
      <c r="B14" s="33"/>
      <c r="C14" s="33"/>
      <c r="D14" s="33"/>
      <c r="E14" s="33"/>
      <c r="F14" s="33"/>
      <c r="G14" s="33"/>
      <c r="H14" s="236"/>
      <c r="I14" s="236"/>
      <c r="J14" s="331"/>
      <c r="K14" s="331"/>
      <c r="L14" s="331"/>
      <c r="M14" s="331"/>
      <c r="N14" s="331"/>
      <c r="O14" s="331"/>
      <c r="P14" s="331"/>
      <c r="Q14" s="133"/>
      <c r="R14" s="133"/>
      <c r="S14" s="191"/>
      <c r="T14" s="191"/>
      <c r="U14" s="126"/>
      <c r="V14" s="126"/>
      <c r="W14" s="124"/>
      <c r="X14" s="124"/>
      <c r="Y14" s="124"/>
      <c r="Z14" s="124"/>
      <c r="AA14" s="124"/>
      <c r="AB14" s="124"/>
      <c r="AC14" s="124"/>
      <c r="AD14" s="124"/>
      <c r="AE14" s="124"/>
      <c r="AF14" s="124"/>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row>
    <row r="15" spans="1:62" ht="12.75" customHeight="1">
      <c r="A15" s="302"/>
      <c r="B15" s="33"/>
      <c r="C15" s="33"/>
      <c r="D15" s="33"/>
      <c r="E15" s="33"/>
      <c r="F15" s="33"/>
      <c r="G15" s="33"/>
      <c r="H15" s="236"/>
      <c r="I15" s="236"/>
      <c r="J15" s="331"/>
      <c r="K15" s="331"/>
      <c r="L15" s="331"/>
      <c r="M15" s="331"/>
      <c r="N15" s="331"/>
      <c r="O15" s="331"/>
      <c r="P15" s="331"/>
      <c r="Q15" s="206" t="s">
        <v>145</v>
      </c>
      <c r="R15" s="133"/>
      <c r="S15" s="229" t="str">
        <f t="shared" ref="S15:BJ15" si="0">IF(ISNUMBER(S9), S3, "")</f>
        <v/>
      </c>
      <c r="T15" s="229" t="str">
        <f t="shared" si="0"/>
        <v/>
      </c>
      <c r="U15" s="229" t="str">
        <f t="shared" si="0"/>
        <v/>
      </c>
      <c r="V15" s="229" t="str">
        <f t="shared" si="0"/>
        <v/>
      </c>
      <c r="W15" s="229" t="str">
        <f t="shared" si="0"/>
        <v/>
      </c>
      <c r="X15" s="229" t="str">
        <f t="shared" si="0"/>
        <v/>
      </c>
      <c r="Y15" s="229" t="str">
        <f t="shared" si="0"/>
        <v/>
      </c>
      <c r="Z15" s="229" t="str">
        <f t="shared" si="0"/>
        <v/>
      </c>
      <c r="AA15" s="229" t="str">
        <f t="shared" si="0"/>
        <v/>
      </c>
      <c r="AB15" s="229" t="str">
        <f t="shared" si="0"/>
        <v/>
      </c>
      <c r="AC15" s="229" t="str">
        <f t="shared" si="0"/>
        <v/>
      </c>
      <c r="AD15" s="229" t="str">
        <f t="shared" si="0"/>
        <v/>
      </c>
      <c r="AE15" s="229" t="str">
        <f t="shared" si="0"/>
        <v/>
      </c>
      <c r="AF15" s="229" t="str">
        <f t="shared" si="0"/>
        <v/>
      </c>
      <c r="AG15" s="229" t="str">
        <f t="shared" si="0"/>
        <v/>
      </c>
      <c r="AH15" s="229" t="str">
        <f t="shared" si="0"/>
        <v/>
      </c>
      <c r="AI15" s="229" t="str">
        <f t="shared" si="0"/>
        <v/>
      </c>
      <c r="AJ15" s="229" t="str">
        <f t="shared" si="0"/>
        <v/>
      </c>
      <c r="AK15" s="229" t="str">
        <f t="shared" si="0"/>
        <v/>
      </c>
      <c r="AL15" s="229" t="str">
        <f t="shared" si="0"/>
        <v/>
      </c>
      <c r="AM15" s="229" t="str">
        <f t="shared" si="0"/>
        <v/>
      </c>
      <c r="AN15" s="229" t="str">
        <f t="shared" si="0"/>
        <v/>
      </c>
      <c r="AO15" s="229" t="str">
        <f t="shared" si="0"/>
        <v/>
      </c>
      <c r="AP15" s="229" t="str">
        <f t="shared" si="0"/>
        <v/>
      </c>
      <c r="AQ15" s="229" t="str">
        <f t="shared" si="0"/>
        <v/>
      </c>
      <c r="AR15" s="229" t="str">
        <f t="shared" si="0"/>
        <v/>
      </c>
      <c r="AS15" s="229" t="str">
        <f t="shared" si="0"/>
        <v/>
      </c>
      <c r="AT15" s="229" t="str">
        <f t="shared" si="0"/>
        <v/>
      </c>
      <c r="AU15" s="229" t="str">
        <f t="shared" si="0"/>
        <v/>
      </c>
      <c r="AV15" s="229" t="str">
        <f t="shared" si="0"/>
        <v/>
      </c>
      <c r="AW15" s="229" t="str">
        <f t="shared" si="0"/>
        <v/>
      </c>
      <c r="AX15" s="229" t="str">
        <f t="shared" si="0"/>
        <v/>
      </c>
      <c r="AY15" s="229" t="str">
        <f t="shared" si="0"/>
        <v/>
      </c>
      <c r="AZ15" s="229" t="str">
        <f t="shared" si="0"/>
        <v/>
      </c>
      <c r="BA15" s="229" t="str">
        <f t="shared" si="0"/>
        <v/>
      </c>
      <c r="BB15" s="229" t="str">
        <f t="shared" si="0"/>
        <v/>
      </c>
      <c r="BC15" s="229" t="str">
        <f t="shared" si="0"/>
        <v/>
      </c>
      <c r="BD15" s="229" t="str">
        <f t="shared" si="0"/>
        <v/>
      </c>
      <c r="BE15" s="229" t="str">
        <f t="shared" si="0"/>
        <v/>
      </c>
      <c r="BF15" s="229" t="str">
        <f t="shared" si="0"/>
        <v/>
      </c>
      <c r="BG15" s="229" t="str">
        <f t="shared" si="0"/>
        <v/>
      </c>
      <c r="BH15" s="229" t="str">
        <f t="shared" si="0"/>
        <v/>
      </c>
      <c r="BI15" s="229" t="str">
        <f t="shared" si="0"/>
        <v/>
      </c>
      <c r="BJ15" s="229" t="str">
        <f t="shared" si="0"/>
        <v/>
      </c>
    </row>
    <row r="16" spans="1:62" ht="12.75" customHeight="1">
      <c r="A16" s="302"/>
      <c r="B16" s="33"/>
      <c r="C16" s="33"/>
      <c r="D16" s="33"/>
      <c r="E16" s="33"/>
      <c r="F16" s="33"/>
      <c r="G16" s="33"/>
      <c r="H16" s="236"/>
      <c r="I16" s="236"/>
      <c r="J16" s="331"/>
      <c r="K16" s="331"/>
      <c r="L16" s="331"/>
      <c r="M16" s="331"/>
      <c r="N16" s="331"/>
      <c r="O16" s="331"/>
      <c r="P16" s="331"/>
      <c r="Q16" s="221" t="s">
        <v>139</v>
      </c>
      <c r="R16" s="222" t="s">
        <v>138</v>
      </c>
      <c r="S16" s="214" t="str">
        <f t="shared" ref="S16:BJ16" si="1">IF(ISNUMBER(S9),S9-($G$4*S8+$G$3),"")</f>
        <v/>
      </c>
      <c r="T16" s="214" t="str">
        <f t="shared" si="1"/>
        <v/>
      </c>
      <c r="U16" s="214" t="str">
        <f t="shared" si="1"/>
        <v/>
      </c>
      <c r="V16" s="214" t="str">
        <f t="shared" si="1"/>
        <v/>
      </c>
      <c r="W16" s="214" t="str">
        <f t="shared" si="1"/>
        <v/>
      </c>
      <c r="X16" s="214" t="str">
        <f t="shared" si="1"/>
        <v/>
      </c>
      <c r="Y16" s="214" t="str">
        <f t="shared" si="1"/>
        <v/>
      </c>
      <c r="Z16" s="214" t="str">
        <f t="shared" si="1"/>
        <v/>
      </c>
      <c r="AA16" s="214" t="str">
        <f t="shared" si="1"/>
        <v/>
      </c>
      <c r="AB16" s="214" t="str">
        <f t="shared" si="1"/>
        <v/>
      </c>
      <c r="AC16" s="214" t="str">
        <f t="shared" si="1"/>
        <v/>
      </c>
      <c r="AD16" s="214" t="str">
        <f t="shared" si="1"/>
        <v/>
      </c>
      <c r="AE16" s="214" t="str">
        <f t="shared" si="1"/>
        <v/>
      </c>
      <c r="AF16" s="214" t="str">
        <f t="shared" si="1"/>
        <v/>
      </c>
      <c r="AG16" s="214" t="str">
        <f t="shared" si="1"/>
        <v/>
      </c>
      <c r="AH16" s="214" t="str">
        <f t="shared" si="1"/>
        <v/>
      </c>
      <c r="AI16" s="214" t="str">
        <f t="shared" si="1"/>
        <v/>
      </c>
      <c r="AJ16" s="214" t="str">
        <f t="shared" si="1"/>
        <v/>
      </c>
      <c r="AK16" s="214" t="str">
        <f t="shared" si="1"/>
        <v/>
      </c>
      <c r="AL16" s="214" t="str">
        <f t="shared" si="1"/>
        <v/>
      </c>
      <c r="AM16" s="214" t="str">
        <f t="shared" si="1"/>
        <v/>
      </c>
      <c r="AN16" s="214" t="str">
        <f t="shared" si="1"/>
        <v/>
      </c>
      <c r="AO16" s="214" t="str">
        <f t="shared" si="1"/>
        <v/>
      </c>
      <c r="AP16" s="214" t="str">
        <f t="shared" si="1"/>
        <v/>
      </c>
      <c r="AQ16" s="214" t="str">
        <f t="shared" si="1"/>
        <v/>
      </c>
      <c r="AR16" s="214" t="str">
        <f t="shared" si="1"/>
        <v/>
      </c>
      <c r="AS16" s="214" t="str">
        <f t="shared" si="1"/>
        <v/>
      </c>
      <c r="AT16" s="214" t="str">
        <f t="shared" si="1"/>
        <v/>
      </c>
      <c r="AU16" s="214" t="str">
        <f t="shared" si="1"/>
        <v/>
      </c>
      <c r="AV16" s="214" t="str">
        <f t="shared" si="1"/>
        <v/>
      </c>
      <c r="AW16" s="214" t="str">
        <f t="shared" si="1"/>
        <v/>
      </c>
      <c r="AX16" s="214" t="str">
        <f t="shared" si="1"/>
        <v/>
      </c>
      <c r="AY16" s="214" t="str">
        <f t="shared" si="1"/>
        <v/>
      </c>
      <c r="AZ16" s="214" t="str">
        <f t="shared" si="1"/>
        <v/>
      </c>
      <c r="BA16" s="214" t="str">
        <f t="shared" si="1"/>
        <v/>
      </c>
      <c r="BB16" s="214" t="str">
        <f t="shared" si="1"/>
        <v/>
      </c>
      <c r="BC16" s="214" t="str">
        <f t="shared" si="1"/>
        <v/>
      </c>
      <c r="BD16" s="214" t="str">
        <f t="shared" si="1"/>
        <v/>
      </c>
      <c r="BE16" s="214" t="str">
        <f t="shared" si="1"/>
        <v/>
      </c>
      <c r="BF16" s="214" t="str">
        <f t="shared" si="1"/>
        <v/>
      </c>
      <c r="BG16" s="214" t="str">
        <f t="shared" si="1"/>
        <v/>
      </c>
      <c r="BH16" s="214" t="str">
        <f t="shared" si="1"/>
        <v/>
      </c>
      <c r="BI16" s="214" t="str">
        <f t="shared" si="1"/>
        <v/>
      </c>
      <c r="BJ16" s="214" t="str">
        <f t="shared" si="1"/>
        <v/>
      </c>
    </row>
    <row r="17" spans="1:62" ht="12.75" customHeight="1">
      <c r="A17" s="302"/>
      <c r="B17" s="33"/>
      <c r="C17" s="226" t="s">
        <v>146</v>
      </c>
      <c r="D17" s="226" t="s">
        <v>147</v>
      </c>
      <c r="E17" s="207" t="s">
        <v>105</v>
      </c>
      <c r="F17" s="207" t="s">
        <v>106</v>
      </c>
      <c r="G17" s="2"/>
      <c r="H17" s="236"/>
      <c r="I17" s="236"/>
      <c r="J17" s="331"/>
      <c r="K17" s="331"/>
      <c r="L17" s="331"/>
      <c r="M17" s="331"/>
      <c r="N17" s="331"/>
      <c r="O17" s="331"/>
      <c r="P17" s="331"/>
      <c r="Q17" s="221" t="s">
        <v>144</v>
      </c>
      <c r="R17" s="224" t="str">
        <f>IF(SUMPRODUCT(--ISNUMBER(S17:BJ17))&gt;0,AVERAGE(S17:BJ17),"")</f>
        <v/>
      </c>
      <c r="S17" s="249" t="str">
        <f t="shared" ref="S17:BJ17" si="2">IF(ISNUMBER(S9),ABS(S16),"")</f>
        <v/>
      </c>
      <c r="T17" s="249" t="str">
        <f t="shared" si="2"/>
        <v/>
      </c>
      <c r="U17" s="249" t="str">
        <f t="shared" si="2"/>
        <v/>
      </c>
      <c r="V17" s="249" t="str">
        <f t="shared" si="2"/>
        <v/>
      </c>
      <c r="W17" s="249" t="str">
        <f t="shared" si="2"/>
        <v/>
      </c>
      <c r="X17" s="249" t="str">
        <f t="shared" si="2"/>
        <v/>
      </c>
      <c r="Y17" s="249" t="str">
        <f t="shared" si="2"/>
        <v/>
      </c>
      <c r="Z17" s="249" t="str">
        <f t="shared" si="2"/>
        <v/>
      </c>
      <c r="AA17" s="249" t="str">
        <f t="shared" si="2"/>
        <v/>
      </c>
      <c r="AB17" s="249" t="str">
        <f t="shared" si="2"/>
        <v/>
      </c>
      <c r="AC17" s="249" t="str">
        <f t="shared" si="2"/>
        <v/>
      </c>
      <c r="AD17" s="249" t="str">
        <f t="shared" si="2"/>
        <v/>
      </c>
      <c r="AE17" s="249" t="str">
        <f t="shared" si="2"/>
        <v/>
      </c>
      <c r="AF17" s="249" t="str">
        <f t="shared" si="2"/>
        <v/>
      </c>
      <c r="AG17" s="249" t="str">
        <f t="shared" si="2"/>
        <v/>
      </c>
      <c r="AH17" s="249" t="str">
        <f t="shared" si="2"/>
        <v/>
      </c>
      <c r="AI17" s="249" t="str">
        <f t="shared" si="2"/>
        <v/>
      </c>
      <c r="AJ17" s="249" t="str">
        <f t="shared" si="2"/>
        <v/>
      </c>
      <c r="AK17" s="249" t="str">
        <f t="shared" si="2"/>
        <v/>
      </c>
      <c r="AL17" s="249" t="str">
        <f t="shared" si="2"/>
        <v/>
      </c>
      <c r="AM17" s="249" t="str">
        <f t="shared" si="2"/>
        <v/>
      </c>
      <c r="AN17" s="249" t="str">
        <f t="shared" si="2"/>
        <v/>
      </c>
      <c r="AO17" s="249" t="str">
        <f t="shared" si="2"/>
        <v/>
      </c>
      <c r="AP17" s="249" t="str">
        <f t="shared" si="2"/>
        <v/>
      </c>
      <c r="AQ17" s="249" t="str">
        <f t="shared" si="2"/>
        <v/>
      </c>
      <c r="AR17" s="249" t="str">
        <f t="shared" si="2"/>
        <v/>
      </c>
      <c r="AS17" s="249" t="str">
        <f t="shared" si="2"/>
        <v/>
      </c>
      <c r="AT17" s="249" t="str">
        <f t="shared" si="2"/>
        <v/>
      </c>
      <c r="AU17" s="249" t="str">
        <f t="shared" si="2"/>
        <v/>
      </c>
      <c r="AV17" s="249" t="str">
        <f t="shared" si="2"/>
        <v/>
      </c>
      <c r="AW17" s="249" t="str">
        <f t="shared" si="2"/>
        <v/>
      </c>
      <c r="AX17" s="249" t="str">
        <f t="shared" si="2"/>
        <v/>
      </c>
      <c r="AY17" s="249" t="str">
        <f t="shared" si="2"/>
        <v/>
      </c>
      <c r="AZ17" s="249" t="str">
        <f t="shared" si="2"/>
        <v/>
      </c>
      <c r="BA17" s="249" t="str">
        <f t="shared" si="2"/>
        <v/>
      </c>
      <c r="BB17" s="249" t="str">
        <f t="shared" si="2"/>
        <v/>
      </c>
      <c r="BC17" s="249" t="str">
        <f t="shared" si="2"/>
        <v/>
      </c>
      <c r="BD17" s="249" t="str">
        <f t="shared" si="2"/>
        <v/>
      </c>
      <c r="BE17" s="249" t="str">
        <f t="shared" si="2"/>
        <v/>
      </c>
      <c r="BF17" s="249" t="str">
        <f t="shared" si="2"/>
        <v/>
      </c>
      <c r="BG17" s="249" t="str">
        <f t="shared" si="2"/>
        <v/>
      </c>
      <c r="BH17" s="249" t="str">
        <f t="shared" si="2"/>
        <v/>
      </c>
      <c r="BI17" s="249" t="str">
        <f t="shared" si="2"/>
        <v/>
      </c>
      <c r="BJ17" s="249" t="str">
        <f t="shared" si="2"/>
        <v/>
      </c>
    </row>
    <row r="18" spans="1:62" ht="12.75" customHeight="1">
      <c r="A18" s="302"/>
      <c r="B18" s="23" t="s">
        <v>143</v>
      </c>
      <c r="C18" s="23">
        <v>2.5000000000000001E-2</v>
      </c>
      <c r="D18" s="23">
        <v>-2</v>
      </c>
      <c r="E18" s="23">
        <v>250</v>
      </c>
      <c r="F18" s="23">
        <v>0</v>
      </c>
      <c r="G18" s="33"/>
      <c r="H18" s="236"/>
      <c r="I18" s="236"/>
      <c r="J18" s="331"/>
      <c r="K18" s="331"/>
      <c r="L18" s="331"/>
      <c r="M18" s="331"/>
      <c r="N18" s="331"/>
      <c r="O18" s="331"/>
      <c r="P18" s="331"/>
      <c r="Q18" s="183" t="s">
        <v>140</v>
      </c>
      <c r="R18" s="183" t="s">
        <v>138</v>
      </c>
      <c r="S18" s="184" t="str">
        <f t="shared" ref="S18:BJ18" si="3">IF(ISNUMBER(S9),S9-($C$18*S8+$D$18),"")</f>
        <v/>
      </c>
      <c r="T18" s="184" t="str">
        <f t="shared" si="3"/>
        <v/>
      </c>
      <c r="U18" s="184" t="str">
        <f t="shared" si="3"/>
        <v/>
      </c>
      <c r="V18" s="184" t="str">
        <f t="shared" si="3"/>
        <v/>
      </c>
      <c r="W18" s="184" t="str">
        <f t="shared" si="3"/>
        <v/>
      </c>
      <c r="X18" s="184" t="str">
        <f t="shared" si="3"/>
        <v/>
      </c>
      <c r="Y18" s="184" t="str">
        <f t="shared" si="3"/>
        <v/>
      </c>
      <c r="Z18" s="184" t="str">
        <f t="shared" si="3"/>
        <v/>
      </c>
      <c r="AA18" s="184" t="str">
        <f t="shared" si="3"/>
        <v/>
      </c>
      <c r="AB18" s="184" t="str">
        <f t="shared" si="3"/>
        <v/>
      </c>
      <c r="AC18" s="184" t="str">
        <f t="shared" si="3"/>
        <v/>
      </c>
      <c r="AD18" s="184" t="str">
        <f t="shared" si="3"/>
        <v/>
      </c>
      <c r="AE18" s="184" t="str">
        <f t="shared" si="3"/>
        <v/>
      </c>
      <c r="AF18" s="184" t="str">
        <f t="shared" si="3"/>
        <v/>
      </c>
      <c r="AG18" s="184" t="str">
        <f t="shared" si="3"/>
        <v/>
      </c>
      <c r="AH18" s="184" t="str">
        <f t="shared" si="3"/>
        <v/>
      </c>
      <c r="AI18" s="184" t="str">
        <f t="shared" si="3"/>
        <v/>
      </c>
      <c r="AJ18" s="184" t="str">
        <f t="shared" si="3"/>
        <v/>
      </c>
      <c r="AK18" s="184" t="str">
        <f t="shared" si="3"/>
        <v/>
      </c>
      <c r="AL18" s="184" t="str">
        <f t="shared" si="3"/>
        <v/>
      </c>
      <c r="AM18" s="184" t="str">
        <f t="shared" si="3"/>
        <v/>
      </c>
      <c r="AN18" s="184" t="str">
        <f t="shared" si="3"/>
        <v/>
      </c>
      <c r="AO18" s="184" t="str">
        <f t="shared" si="3"/>
        <v/>
      </c>
      <c r="AP18" s="184" t="str">
        <f t="shared" si="3"/>
        <v/>
      </c>
      <c r="AQ18" s="184" t="str">
        <f t="shared" si="3"/>
        <v/>
      </c>
      <c r="AR18" s="184" t="str">
        <f t="shared" si="3"/>
        <v/>
      </c>
      <c r="AS18" s="184" t="str">
        <f t="shared" si="3"/>
        <v/>
      </c>
      <c r="AT18" s="184" t="str">
        <f t="shared" si="3"/>
        <v/>
      </c>
      <c r="AU18" s="184" t="str">
        <f t="shared" si="3"/>
        <v/>
      </c>
      <c r="AV18" s="184" t="str">
        <f t="shared" si="3"/>
        <v/>
      </c>
      <c r="AW18" s="184" t="str">
        <f t="shared" si="3"/>
        <v/>
      </c>
      <c r="AX18" s="184" t="str">
        <f t="shared" si="3"/>
        <v/>
      </c>
      <c r="AY18" s="184" t="str">
        <f t="shared" si="3"/>
        <v/>
      </c>
      <c r="AZ18" s="184" t="str">
        <f t="shared" si="3"/>
        <v/>
      </c>
      <c r="BA18" s="184" t="str">
        <f t="shared" si="3"/>
        <v/>
      </c>
      <c r="BB18" s="184" t="str">
        <f t="shared" si="3"/>
        <v/>
      </c>
      <c r="BC18" s="184" t="str">
        <f t="shared" si="3"/>
        <v/>
      </c>
      <c r="BD18" s="184" t="str">
        <f t="shared" si="3"/>
        <v/>
      </c>
      <c r="BE18" s="184" t="str">
        <f t="shared" si="3"/>
        <v/>
      </c>
      <c r="BF18" s="184" t="str">
        <f t="shared" si="3"/>
        <v/>
      </c>
      <c r="BG18" s="184" t="str">
        <f t="shared" si="3"/>
        <v/>
      </c>
      <c r="BH18" s="184" t="str">
        <f t="shared" si="3"/>
        <v/>
      </c>
      <c r="BI18" s="184" t="str">
        <f t="shared" si="3"/>
        <v/>
      </c>
      <c r="BJ18" s="184" t="str">
        <f t="shared" si="3"/>
        <v/>
      </c>
    </row>
    <row r="19" spans="1:62" ht="12.75" customHeight="1">
      <c r="A19" s="304"/>
      <c r="B19" s="250" t="s">
        <v>2</v>
      </c>
      <c r="C19" s="65" t="s">
        <v>188</v>
      </c>
      <c r="D19" s="65"/>
      <c r="E19" s="234">
        <f>$C$18*E18+$D$18</f>
        <v>4.25</v>
      </c>
      <c r="F19" s="234">
        <f>$C$18*F18+$D$18</f>
        <v>-2</v>
      </c>
      <c r="G19" s="65"/>
      <c r="H19" s="236"/>
      <c r="I19" s="236"/>
      <c r="J19" s="331"/>
      <c r="K19" s="331"/>
      <c r="L19" s="331"/>
      <c r="M19" s="331"/>
      <c r="N19" s="331"/>
      <c r="O19" s="331"/>
      <c r="P19" s="331"/>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row>
    <row r="20" spans="1:62" ht="12.75" customHeight="1">
      <c r="A20" s="305"/>
      <c r="B20" s="234"/>
      <c r="C20" s="234"/>
      <c r="D20" s="234"/>
      <c r="E20" s="234"/>
      <c r="F20" s="234"/>
      <c r="G20" s="234"/>
      <c r="H20" s="245"/>
      <c r="I20" s="245"/>
      <c r="J20" s="330"/>
      <c r="K20" s="330"/>
      <c r="L20" s="330"/>
      <c r="M20" s="330"/>
      <c r="N20" s="330"/>
      <c r="O20" s="330"/>
      <c r="P20" s="330"/>
      <c r="Q20" s="135"/>
      <c r="R20" s="251"/>
      <c r="S20" s="178"/>
      <c r="T20" s="178"/>
      <c r="U20" s="178"/>
      <c r="V20" s="178"/>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row>
    <row r="21" spans="1:62" ht="12.75" customHeight="1">
      <c r="A21" s="252">
        <f>$C$24</f>
        <v>1</v>
      </c>
      <c r="B21" s="310" t="str">
        <f>J22</f>
        <v>Right</v>
      </c>
      <c r="C21" s="296" t="str">
        <f>IF(NOT(ISBLANK($Q28)),$Q28,"")</f>
        <v/>
      </c>
      <c r="D21" s="311" t="s">
        <v>126</v>
      </c>
      <c r="E21" s="272"/>
      <c r="F21" s="312" t="s">
        <v>156</v>
      </c>
      <c r="G21" s="313" t="str">
        <f>$C$24&amp;"B"</f>
        <v>1B</v>
      </c>
      <c r="H21" s="2"/>
      <c r="I21" s="2"/>
      <c r="J21" s="206" t="s">
        <v>137</v>
      </c>
      <c r="K21" s="206"/>
      <c r="L21" s="206"/>
      <c r="M21" s="206"/>
      <c r="N21" s="206"/>
      <c r="O21" s="206"/>
      <c r="P21" s="206"/>
      <c r="Q21" s="205" t="s">
        <v>120</v>
      </c>
      <c r="R21" s="314" t="s">
        <v>152</v>
      </c>
      <c r="S21" s="86" t="s">
        <v>16</v>
      </c>
      <c r="T21" s="86" t="s">
        <v>17</v>
      </c>
      <c r="U21" s="86" t="s">
        <v>18</v>
      </c>
      <c r="V21" s="86" t="s">
        <v>19</v>
      </c>
      <c r="W21" s="31"/>
      <c r="X21" s="31"/>
      <c r="Y21" s="232"/>
      <c r="Z21" s="23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row>
    <row r="22" spans="1:62" ht="12.75" customHeight="1">
      <c r="A22" s="302"/>
      <c r="B22" s="275" t="s">
        <v>191</v>
      </c>
      <c r="C22" s="65"/>
      <c r="D22" s="235">
        <v>2</v>
      </c>
      <c r="E22" s="33"/>
      <c r="F22" s="271"/>
      <c r="G22" s="295" t="s">
        <v>1</v>
      </c>
      <c r="H22" s="4"/>
      <c r="I22" s="236"/>
      <c r="J22" s="137" t="s">
        <v>1</v>
      </c>
      <c r="K22" s="186"/>
      <c r="L22" s="186"/>
      <c r="M22" s="186"/>
      <c r="N22" s="186"/>
      <c r="O22" s="186"/>
      <c r="P22" s="186"/>
      <c r="Q22" s="186"/>
      <c r="R22" s="186"/>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3"/>
      <c r="BA22" s="253"/>
      <c r="BB22" s="253"/>
      <c r="BC22" s="253"/>
      <c r="BD22" s="253"/>
      <c r="BE22" s="253"/>
      <c r="BF22" s="253"/>
      <c r="BG22" s="253"/>
      <c r="BH22" s="253"/>
      <c r="BI22" s="253"/>
      <c r="BJ22" s="253"/>
    </row>
    <row r="23" spans="1:62" ht="12.75" customHeight="1">
      <c r="A23" s="302"/>
      <c r="B23" s="297"/>
      <c r="C23" s="297"/>
      <c r="D23" s="289"/>
      <c r="E23" s="289"/>
      <c r="F23" s="277" t="s">
        <v>189</v>
      </c>
      <c r="G23" s="269" t="str">
        <f>IF(COUNT(S29:BJ29)&gt;1,ROUND(INTERCEPT($S$29:$BJ$29,$S$28:$BJ$28),4),"")</f>
        <v/>
      </c>
      <c r="H23" s="236"/>
      <c r="I23" s="4"/>
      <c r="J23" s="337"/>
      <c r="K23" s="337"/>
      <c r="L23" s="337"/>
      <c r="M23" s="337"/>
      <c r="N23" s="337"/>
      <c r="O23" s="337"/>
      <c r="P23" s="337"/>
      <c r="Q23" s="149"/>
      <c r="R23" s="149"/>
      <c r="S23" s="141"/>
      <c r="T23" s="141"/>
      <c r="U23" s="141"/>
      <c r="V23" s="141"/>
      <c r="W23" s="142"/>
      <c r="X23" s="142"/>
      <c r="Y23" s="142"/>
      <c r="Z23" s="142"/>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c r="BG23" s="141"/>
      <c r="BH23" s="141"/>
      <c r="BI23" s="141"/>
      <c r="BJ23" s="141"/>
    </row>
    <row r="24" spans="1:62" ht="12.75" customHeight="1">
      <c r="A24" s="302"/>
      <c r="B24" s="300" t="s">
        <v>159</v>
      </c>
      <c r="C24" s="301">
        <f>$C$4</f>
        <v>1</v>
      </c>
      <c r="D24" s="290"/>
      <c r="E24" s="291"/>
      <c r="F24" s="278" t="s">
        <v>190</v>
      </c>
      <c r="G24" s="228" t="str">
        <f>IF(COUNT(S29:BJ29)&gt;1,ROUND(SLOPE($S$29:$BJ$29,$S$28:$BJ$28),4),"")</f>
        <v/>
      </c>
      <c r="H24" s="236"/>
      <c r="I24" s="236"/>
      <c r="J24" s="337"/>
      <c r="K24" s="337"/>
      <c r="L24" s="337"/>
      <c r="M24" s="337"/>
      <c r="N24" s="337"/>
      <c r="O24" s="337"/>
      <c r="P24" s="337"/>
      <c r="Q24" s="149"/>
      <c r="R24" s="149"/>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row>
    <row r="25" spans="1:62" ht="12.75" customHeight="1">
      <c r="A25" s="302"/>
      <c r="B25" s="33"/>
      <c r="C25" s="23"/>
      <c r="D25" s="82"/>
      <c r="E25" s="82"/>
      <c r="F25" s="83"/>
      <c r="G25" s="270" t="s">
        <v>127</v>
      </c>
      <c r="H25" s="236"/>
      <c r="I25" s="236"/>
      <c r="J25" s="337"/>
      <c r="K25" s="337"/>
      <c r="L25" s="337"/>
      <c r="M25" s="337"/>
      <c r="N25" s="337"/>
      <c r="O25" s="337"/>
      <c r="P25" s="337"/>
      <c r="Q25" s="145"/>
      <c r="R25" s="145"/>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row>
    <row r="26" spans="1:62" ht="12.75" customHeight="1">
      <c r="A26" s="302"/>
      <c r="B26" s="152" t="s">
        <v>102</v>
      </c>
      <c r="C26" s="182"/>
      <c r="D26" s="182"/>
      <c r="E26" s="182"/>
      <c r="F26" s="182"/>
      <c r="G26" s="182"/>
      <c r="H26" s="2"/>
      <c r="I26" s="236"/>
      <c r="J26" s="337"/>
      <c r="K26" s="337"/>
      <c r="L26" s="337"/>
      <c r="M26" s="337"/>
      <c r="N26" s="337"/>
      <c r="O26" s="337"/>
      <c r="P26" s="337"/>
      <c r="Q26" s="145"/>
      <c r="R26" s="145"/>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row>
    <row r="27" spans="1:62" ht="12.75" customHeight="1">
      <c r="A27" s="303"/>
      <c r="B27" s="8"/>
      <c r="C27" s="8"/>
      <c r="D27" s="8"/>
      <c r="E27" s="8"/>
      <c r="F27" s="8"/>
      <c r="G27" s="8"/>
      <c r="H27" s="8"/>
      <c r="I27" s="2"/>
      <c r="J27" s="336"/>
      <c r="K27" s="336"/>
      <c r="L27" s="336"/>
      <c r="M27" s="336"/>
      <c r="N27" s="336"/>
      <c r="O27" s="336"/>
      <c r="P27" s="336"/>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row>
    <row r="28" spans="1:62" ht="12.75" customHeight="1">
      <c r="A28" s="303"/>
      <c r="B28" s="8"/>
      <c r="C28" s="23"/>
      <c r="D28" s="23"/>
      <c r="E28" s="23"/>
      <c r="F28" s="23"/>
      <c r="G28" s="23"/>
      <c r="H28" s="2"/>
      <c r="I28" s="2"/>
      <c r="J28" s="336"/>
      <c r="K28" s="336"/>
      <c r="L28" s="336"/>
      <c r="M28" s="336"/>
      <c r="N28" s="336"/>
      <c r="O28" s="336"/>
      <c r="P28" s="336"/>
      <c r="Q28" s="54"/>
      <c r="R28" s="54"/>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row>
    <row r="29" spans="1:62" ht="12.75" customHeight="1">
      <c r="A29" s="302"/>
      <c r="B29" s="33"/>
      <c r="C29" s="33"/>
      <c r="D29" s="33"/>
      <c r="E29" s="33"/>
      <c r="F29" s="33"/>
      <c r="G29" s="33"/>
      <c r="H29" s="30"/>
      <c r="I29" s="30"/>
      <c r="J29" s="336"/>
      <c r="K29" s="336"/>
      <c r="L29" s="336"/>
      <c r="M29" s="336"/>
      <c r="N29" s="336"/>
      <c r="O29" s="336"/>
      <c r="P29" s="336"/>
      <c r="Q29" s="56"/>
      <c r="R29" s="56"/>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row>
    <row r="30" spans="1:62" ht="12.75" customHeight="1">
      <c r="A30" s="302"/>
      <c r="B30" s="33"/>
      <c r="C30" s="33"/>
      <c r="D30" s="33"/>
      <c r="E30" s="33"/>
      <c r="F30" s="33"/>
      <c r="G30" s="33"/>
      <c r="H30" s="30"/>
      <c r="I30" s="30"/>
      <c r="J30" s="336"/>
      <c r="K30" s="336"/>
      <c r="L30" s="336"/>
      <c r="M30" s="336"/>
      <c r="N30" s="336"/>
      <c r="O30" s="336"/>
      <c r="P30" s="336"/>
      <c r="Q30" s="122"/>
      <c r="R30" s="122"/>
      <c r="S30" s="123"/>
      <c r="T30" s="123"/>
      <c r="U30" s="123"/>
      <c r="V30" s="123"/>
      <c r="W30" s="124"/>
      <c r="X30" s="124"/>
      <c r="Y30" s="124"/>
      <c r="Z30" s="124"/>
      <c r="AA30" s="124"/>
      <c r="AB30" s="124"/>
      <c r="AC30" s="124"/>
      <c r="AD30" s="124"/>
      <c r="AE30" s="124"/>
      <c r="AF30" s="124"/>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row>
    <row r="31" spans="1:62" ht="12.75" customHeight="1">
      <c r="A31" s="302"/>
      <c r="B31" s="33"/>
      <c r="C31" s="33"/>
      <c r="D31" s="33"/>
      <c r="E31" s="33"/>
      <c r="F31" s="33"/>
      <c r="G31" s="33"/>
      <c r="H31" s="2"/>
      <c r="I31" s="2"/>
      <c r="J31" s="336"/>
      <c r="K31" s="336"/>
      <c r="L31" s="336"/>
      <c r="M31" s="336"/>
      <c r="N31" s="336"/>
      <c r="O31" s="336"/>
      <c r="P31" s="336"/>
      <c r="Q31" s="122"/>
      <c r="R31" s="122"/>
      <c r="S31" s="123"/>
      <c r="T31" s="123"/>
      <c r="U31" s="123"/>
      <c r="V31" s="123"/>
      <c r="W31" s="124"/>
      <c r="X31" s="124"/>
      <c r="Y31" s="124"/>
      <c r="Z31" s="124"/>
      <c r="AA31" s="124"/>
      <c r="AB31" s="124"/>
      <c r="AC31" s="124"/>
      <c r="AD31" s="124"/>
      <c r="AE31" s="124"/>
      <c r="AF31" s="124"/>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row>
    <row r="32" spans="1:62" ht="12.75" customHeight="1">
      <c r="A32" s="302"/>
      <c r="B32" s="33"/>
      <c r="C32" s="33"/>
      <c r="D32" s="33"/>
      <c r="E32" s="33"/>
      <c r="F32" s="33"/>
      <c r="G32" s="33"/>
      <c r="H32" s="2"/>
      <c r="I32" s="2"/>
      <c r="J32" s="336"/>
      <c r="K32" s="336"/>
      <c r="L32" s="336"/>
      <c r="M32" s="336"/>
      <c r="N32" s="336"/>
      <c r="O32" s="336"/>
      <c r="P32" s="336"/>
      <c r="Q32" s="125"/>
      <c r="R32" s="125"/>
      <c r="S32" s="126"/>
      <c r="T32" s="126"/>
      <c r="U32" s="126"/>
      <c r="V32" s="126"/>
      <c r="W32" s="127"/>
      <c r="X32" s="127"/>
      <c r="Y32" s="127"/>
      <c r="Z32" s="127"/>
      <c r="AA32" s="127"/>
      <c r="AB32" s="127"/>
      <c r="AC32" s="127"/>
      <c r="AD32" s="127"/>
      <c r="AE32" s="127"/>
      <c r="AF32" s="127"/>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row>
    <row r="33" spans="1:62" ht="12.75" customHeight="1">
      <c r="A33" s="306"/>
      <c r="B33" s="260"/>
      <c r="C33" s="260"/>
      <c r="D33" s="260"/>
      <c r="E33" s="260"/>
      <c r="F33" s="260"/>
      <c r="G33" s="260"/>
      <c r="H33" s="2"/>
      <c r="I33" s="2"/>
      <c r="J33" s="340"/>
      <c r="K33" s="340"/>
      <c r="L33" s="340"/>
      <c r="M33" s="340"/>
      <c r="N33" s="340"/>
      <c r="O33" s="340"/>
      <c r="P33" s="340"/>
      <c r="Q33" s="125"/>
      <c r="R33" s="125"/>
      <c r="S33" s="126"/>
      <c r="T33" s="126"/>
      <c r="U33" s="126"/>
      <c r="V33" s="126"/>
      <c r="W33" s="124"/>
      <c r="X33" s="124"/>
      <c r="Y33" s="124"/>
      <c r="Z33" s="124"/>
      <c r="AA33" s="124"/>
      <c r="AB33" s="124"/>
      <c r="AC33" s="124"/>
      <c r="AD33" s="124"/>
      <c r="AE33" s="124"/>
      <c r="AF33" s="124"/>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row>
    <row r="34" spans="1:62" ht="12.75" customHeight="1">
      <c r="A34" s="302"/>
      <c r="B34" s="33"/>
      <c r="C34" s="33"/>
      <c r="D34" s="33"/>
      <c r="E34" s="33"/>
      <c r="F34" s="33"/>
      <c r="G34" s="33"/>
      <c r="H34" s="2"/>
      <c r="I34" s="2"/>
      <c r="J34" s="338"/>
      <c r="K34" s="338"/>
      <c r="L34" s="338"/>
      <c r="M34" s="338"/>
      <c r="N34" s="338"/>
      <c r="O34" s="338"/>
      <c r="P34" s="338"/>
      <c r="Q34" s="122"/>
      <c r="R34" s="122"/>
      <c r="S34" s="126"/>
      <c r="T34" s="126"/>
      <c r="U34" s="126"/>
      <c r="V34" s="126"/>
      <c r="W34" s="124"/>
      <c r="X34" s="124"/>
      <c r="Y34" s="124"/>
      <c r="Z34" s="124"/>
      <c r="AA34" s="124"/>
      <c r="AB34" s="124"/>
      <c r="AC34" s="124"/>
      <c r="AD34" s="124"/>
      <c r="AE34" s="124"/>
      <c r="AF34" s="124"/>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row>
    <row r="35" spans="1:62" ht="12.75" customHeight="1">
      <c r="A35" s="302"/>
      <c r="B35" s="33"/>
      <c r="C35" s="33"/>
      <c r="D35" s="33"/>
      <c r="E35" s="33"/>
      <c r="F35" s="33"/>
      <c r="G35" s="33"/>
      <c r="H35" s="2"/>
      <c r="I35" s="2"/>
      <c r="J35" s="338"/>
      <c r="K35" s="338"/>
      <c r="L35" s="338"/>
      <c r="M35" s="338"/>
      <c r="N35" s="338"/>
      <c r="O35" s="338"/>
      <c r="P35" s="338"/>
      <c r="Q35" s="206" t="s">
        <v>145</v>
      </c>
      <c r="R35" s="122"/>
      <c r="S35" s="229" t="str">
        <f t="shared" ref="S35:BJ35" si="4">IF(ISNUMBER(S29),S23,"")</f>
        <v/>
      </c>
      <c r="T35" s="229" t="str">
        <f t="shared" si="4"/>
        <v/>
      </c>
      <c r="U35" s="229" t="str">
        <f t="shared" si="4"/>
        <v/>
      </c>
      <c r="V35" s="229" t="str">
        <f t="shared" si="4"/>
        <v/>
      </c>
      <c r="W35" s="229" t="str">
        <f t="shared" si="4"/>
        <v/>
      </c>
      <c r="X35" s="229" t="str">
        <f t="shared" si="4"/>
        <v/>
      </c>
      <c r="Y35" s="229" t="str">
        <f t="shared" si="4"/>
        <v/>
      </c>
      <c r="Z35" s="229" t="str">
        <f t="shared" si="4"/>
        <v/>
      </c>
      <c r="AA35" s="229" t="str">
        <f t="shared" si="4"/>
        <v/>
      </c>
      <c r="AB35" s="229" t="str">
        <f t="shared" si="4"/>
        <v/>
      </c>
      <c r="AC35" s="229" t="str">
        <f t="shared" si="4"/>
        <v/>
      </c>
      <c r="AD35" s="229" t="str">
        <f t="shared" si="4"/>
        <v/>
      </c>
      <c r="AE35" s="229" t="str">
        <f t="shared" si="4"/>
        <v/>
      </c>
      <c r="AF35" s="229" t="str">
        <f t="shared" si="4"/>
        <v/>
      </c>
      <c r="AG35" s="229" t="str">
        <f t="shared" si="4"/>
        <v/>
      </c>
      <c r="AH35" s="229" t="str">
        <f t="shared" si="4"/>
        <v/>
      </c>
      <c r="AI35" s="229" t="str">
        <f t="shared" si="4"/>
        <v/>
      </c>
      <c r="AJ35" s="229" t="str">
        <f t="shared" si="4"/>
        <v/>
      </c>
      <c r="AK35" s="229" t="str">
        <f t="shared" si="4"/>
        <v/>
      </c>
      <c r="AL35" s="229" t="str">
        <f t="shared" si="4"/>
        <v/>
      </c>
      <c r="AM35" s="229" t="str">
        <f t="shared" si="4"/>
        <v/>
      </c>
      <c r="AN35" s="229" t="str">
        <f t="shared" si="4"/>
        <v/>
      </c>
      <c r="AO35" s="229" t="str">
        <f t="shared" si="4"/>
        <v/>
      </c>
      <c r="AP35" s="229" t="str">
        <f t="shared" si="4"/>
        <v/>
      </c>
      <c r="AQ35" s="229" t="str">
        <f t="shared" si="4"/>
        <v/>
      </c>
      <c r="AR35" s="229" t="str">
        <f t="shared" si="4"/>
        <v/>
      </c>
      <c r="AS35" s="229" t="str">
        <f t="shared" si="4"/>
        <v/>
      </c>
      <c r="AT35" s="229" t="str">
        <f t="shared" si="4"/>
        <v/>
      </c>
      <c r="AU35" s="229" t="str">
        <f t="shared" si="4"/>
        <v/>
      </c>
      <c r="AV35" s="229" t="str">
        <f t="shared" si="4"/>
        <v/>
      </c>
      <c r="AW35" s="229" t="str">
        <f t="shared" si="4"/>
        <v/>
      </c>
      <c r="AX35" s="229" t="str">
        <f t="shared" si="4"/>
        <v/>
      </c>
      <c r="AY35" s="229" t="str">
        <f t="shared" si="4"/>
        <v/>
      </c>
      <c r="AZ35" s="229" t="str">
        <f t="shared" si="4"/>
        <v/>
      </c>
      <c r="BA35" s="229" t="str">
        <f t="shared" si="4"/>
        <v/>
      </c>
      <c r="BB35" s="229" t="str">
        <f t="shared" si="4"/>
        <v/>
      </c>
      <c r="BC35" s="229" t="str">
        <f t="shared" si="4"/>
        <v/>
      </c>
      <c r="BD35" s="229" t="str">
        <f t="shared" si="4"/>
        <v/>
      </c>
      <c r="BE35" s="229" t="str">
        <f t="shared" si="4"/>
        <v/>
      </c>
      <c r="BF35" s="229" t="str">
        <f t="shared" si="4"/>
        <v/>
      </c>
      <c r="BG35" s="229" t="str">
        <f t="shared" si="4"/>
        <v/>
      </c>
      <c r="BH35" s="229" t="str">
        <f t="shared" si="4"/>
        <v/>
      </c>
      <c r="BI35" s="229" t="str">
        <f t="shared" si="4"/>
        <v/>
      </c>
      <c r="BJ35" s="229" t="str">
        <f t="shared" si="4"/>
        <v/>
      </c>
    </row>
    <row r="36" spans="1:62" ht="12.75" customHeight="1">
      <c r="A36" s="302"/>
      <c r="B36" s="33"/>
      <c r="C36" s="33"/>
      <c r="D36" s="33"/>
      <c r="E36" s="33"/>
      <c r="F36" s="33"/>
      <c r="G36" s="33"/>
      <c r="H36" s="2"/>
      <c r="I36" s="2"/>
      <c r="J36" s="338"/>
      <c r="K36" s="338"/>
      <c r="L36" s="338"/>
      <c r="M36" s="338"/>
      <c r="N36" s="338"/>
      <c r="O36" s="338"/>
      <c r="P36" s="338"/>
      <c r="Q36" s="223" t="s">
        <v>139</v>
      </c>
      <c r="R36" s="223" t="s">
        <v>138</v>
      </c>
      <c r="S36" s="215" t="str">
        <f t="shared" ref="S36:BJ36" si="5">IF(ISNUMBER(S29),S29-($G$24*S28+$G$23),"")</f>
        <v/>
      </c>
      <c r="T36" s="215" t="str">
        <f t="shared" si="5"/>
        <v/>
      </c>
      <c r="U36" s="215" t="str">
        <f t="shared" si="5"/>
        <v/>
      </c>
      <c r="V36" s="215" t="str">
        <f t="shared" si="5"/>
        <v/>
      </c>
      <c r="W36" s="215" t="str">
        <f t="shared" si="5"/>
        <v/>
      </c>
      <c r="X36" s="215" t="str">
        <f t="shared" si="5"/>
        <v/>
      </c>
      <c r="Y36" s="215" t="str">
        <f t="shared" si="5"/>
        <v/>
      </c>
      <c r="Z36" s="215" t="str">
        <f t="shared" si="5"/>
        <v/>
      </c>
      <c r="AA36" s="215" t="str">
        <f t="shared" si="5"/>
        <v/>
      </c>
      <c r="AB36" s="215" t="str">
        <f t="shared" si="5"/>
        <v/>
      </c>
      <c r="AC36" s="215" t="str">
        <f t="shared" si="5"/>
        <v/>
      </c>
      <c r="AD36" s="215" t="str">
        <f t="shared" si="5"/>
        <v/>
      </c>
      <c r="AE36" s="215" t="str">
        <f t="shared" si="5"/>
        <v/>
      </c>
      <c r="AF36" s="215" t="str">
        <f t="shared" si="5"/>
        <v/>
      </c>
      <c r="AG36" s="215" t="str">
        <f t="shared" si="5"/>
        <v/>
      </c>
      <c r="AH36" s="215" t="str">
        <f t="shared" si="5"/>
        <v/>
      </c>
      <c r="AI36" s="215" t="str">
        <f t="shared" si="5"/>
        <v/>
      </c>
      <c r="AJ36" s="215" t="str">
        <f t="shared" si="5"/>
        <v/>
      </c>
      <c r="AK36" s="215" t="str">
        <f t="shared" si="5"/>
        <v/>
      </c>
      <c r="AL36" s="215" t="str">
        <f t="shared" si="5"/>
        <v/>
      </c>
      <c r="AM36" s="215" t="str">
        <f t="shared" si="5"/>
        <v/>
      </c>
      <c r="AN36" s="215" t="str">
        <f t="shared" si="5"/>
        <v/>
      </c>
      <c r="AO36" s="215" t="str">
        <f t="shared" si="5"/>
        <v/>
      </c>
      <c r="AP36" s="215" t="str">
        <f t="shared" si="5"/>
        <v/>
      </c>
      <c r="AQ36" s="215" t="str">
        <f t="shared" si="5"/>
        <v/>
      </c>
      <c r="AR36" s="215" t="str">
        <f t="shared" si="5"/>
        <v/>
      </c>
      <c r="AS36" s="215" t="str">
        <f t="shared" si="5"/>
        <v/>
      </c>
      <c r="AT36" s="215" t="str">
        <f t="shared" si="5"/>
        <v/>
      </c>
      <c r="AU36" s="215" t="str">
        <f t="shared" si="5"/>
        <v/>
      </c>
      <c r="AV36" s="215" t="str">
        <f t="shared" si="5"/>
        <v/>
      </c>
      <c r="AW36" s="215" t="str">
        <f t="shared" si="5"/>
        <v/>
      </c>
      <c r="AX36" s="215" t="str">
        <f t="shared" si="5"/>
        <v/>
      </c>
      <c r="AY36" s="215" t="str">
        <f t="shared" si="5"/>
        <v/>
      </c>
      <c r="AZ36" s="215" t="str">
        <f t="shared" si="5"/>
        <v/>
      </c>
      <c r="BA36" s="215" t="str">
        <f t="shared" si="5"/>
        <v/>
      </c>
      <c r="BB36" s="215" t="str">
        <f t="shared" si="5"/>
        <v/>
      </c>
      <c r="BC36" s="215" t="str">
        <f t="shared" si="5"/>
        <v/>
      </c>
      <c r="BD36" s="215" t="str">
        <f t="shared" si="5"/>
        <v/>
      </c>
      <c r="BE36" s="215" t="str">
        <f t="shared" si="5"/>
        <v/>
      </c>
      <c r="BF36" s="215" t="str">
        <f t="shared" si="5"/>
        <v/>
      </c>
      <c r="BG36" s="215" t="str">
        <f t="shared" si="5"/>
        <v/>
      </c>
      <c r="BH36" s="215" t="str">
        <f t="shared" si="5"/>
        <v/>
      </c>
      <c r="BI36" s="215" t="str">
        <f t="shared" si="5"/>
        <v/>
      </c>
      <c r="BJ36" s="215" t="str">
        <f t="shared" si="5"/>
        <v/>
      </c>
    </row>
    <row r="37" spans="1:62" ht="12.75" customHeight="1">
      <c r="A37" s="302"/>
      <c r="B37" s="33"/>
      <c r="C37" s="226" t="s">
        <v>146</v>
      </c>
      <c r="D37" s="226" t="s">
        <v>147</v>
      </c>
      <c r="E37" s="207" t="s">
        <v>105</v>
      </c>
      <c r="F37" s="207" t="s">
        <v>106</v>
      </c>
      <c r="G37" s="2"/>
      <c r="H37" s="2"/>
      <c r="I37" s="2"/>
      <c r="J37" s="338"/>
      <c r="K37" s="338"/>
      <c r="L37" s="338"/>
      <c r="M37" s="338"/>
      <c r="N37" s="338"/>
      <c r="O37" s="338"/>
      <c r="P37" s="338"/>
      <c r="Q37" s="223" t="s">
        <v>144</v>
      </c>
      <c r="R37" s="224" t="str">
        <f>IF(SUMPRODUCT(--ISNUMBER(S37:BJ37))&gt;0,AVERAGE(S37:BJ37),"")</f>
        <v/>
      </c>
      <c r="S37" s="249" t="str">
        <f t="shared" ref="S37:BJ37" si="6">IF(ISNUMBER(S29),ABS(S36),"")</f>
        <v/>
      </c>
      <c r="T37" s="249" t="str">
        <f t="shared" si="6"/>
        <v/>
      </c>
      <c r="U37" s="249" t="str">
        <f t="shared" si="6"/>
        <v/>
      </c>
      <c r="V37" s="249" t="str">
        <f t="shared" si="6"/>
        <v/>
      </c>
      <c r="W37" s="249" t="str">
        <f t="shared" si="6"/>
        <v/>
      </c>
      <c r="X37" s="249" t="str">
        <f t="shared" si="6"/>
        <v/>
      </c>
      <c r="Y37" s="249" t="str">
        <f t="shared" si="6"/>
        <v/>
      </c>
      <c r="Z37" s="249" t="str">
        <f t="shared" si="6"/>
        <v/>
      </c>
      <c r="AA37" s="249" t="str">
        <f t="shared" si="6"/>
        <v/>
      </c>
      <c r="AB37" s="249" t="str">
        <f t="shared" si="6"/>
        <v/>
      </c>
      <c r="AC37" s="249" t="str">
        <f t="shared" si="6"/>
        <v/>
      </c>
      <c r="AD37" s="249" t="str">
        <f t="shared" si="6"/>
        <v/>
      </c>
      <c r="AE37" s="249" t="str">
        <f t="shared" si="6"/>
        <v/>
      </c>
      <c r="AF37" s="249" t="str">
        <f t="shared" si="6"/>
        <v/>
      </c>
      <c r="AG37" s="249" t="str">
        <f t="shared" si="6"/>
        <v/>
      </c>
      <c r="AH37" s="249" t="str">
        <f t="shared" si="6"/>
        <v/>
      </c>
      <c r="AI37" s="249" t="str">
        <f t="shared" si="6"/>
        <v/>
      </c>
      <c r="AJ37" s="249" t="str">
        <f t="shared" si="6"/>
        <v/>
      </c>
      <c r="AK37" s="249" t="str">
        <f t="shared" si="6"/>
        <v/>
      </c>
      <c r="AL37" s="249" t="str">
        <f t="shared" si="6"/>
        <v/>
      </c>
      <c r="AM37" s="249" t="str">
        <f t="shared" si="6"/>
        <v/>
      </c>
      <c r="AN37" s="249" t="str">
        <f t="shared" si="6"/>
        <v/>
      </c>
      <c r="AO37" s="249" t="str">
        <f t="shared" si="6"/>
        <v/>
      </c>
      <c r="AP37" s="249" t="str">
        <f t="shared" si="6"/>
        <v/>
      </c>
      <c r="AQ37" s="249" t="str">
        <f t="shared" si="6"/>
        <v/>
      </c>
      <c r="AR37" s="249" t="str">
        <f t="shared" si="6"/>
        <v/>
      </c>
      <c r="AS37" s="249" t="str">
        <f t="shared" si="6"/>
        <v/>
      </c>
      <c r="AT37" s="249" t="str">
        <f t="shared" si="6"/>
        <v/>
      </c>
      <c r="AU37" s="249" t="str">
        <f t="shared" si="6"/>
        <v/>
      </c>
      <c r="AV37" s="249" t="str">
        <f t="shared" si="6"/>
        <v/>
      </c>
      <c r="AW37" s="249" t="str">
        <f t="shared" si="6"/>
        <v/>
      </c>
      <c r="AX37" s="249" t="str">
        <f t="shared" si="6"/>
        <v/>
      </c>
      <c r="AY37" s="249" t="str">
        <f t="shared" si="6"/>
        <v/>
      </c>
      <c r="AZ37" s="249" t="str">
        <f t="shared" si="6"/>
        <v/>
      </c>
      <c r="BA37" s="249" t="str">
        <f t="shared" si="6"/>
        <v/>
      </c>
      <c r="BB37" s="249" t="str">
        <f t="shared" si="6"/>
        <v/>
      </c>
      <c r="BC37" s="249" t="str">
        <f t="shared" si="6"/>
        <v/>
      </c>
      <c r="BD37" s="249" t="str">
        <f t="shared" si="6"/>
        <v/>
      </c>
      <c r="BE37" s="249" t="str">
        <f t="shared" si="6"/>
        <v/>
      </c>
      <c r="BF37" s="249" t="str">
        <f t="shared" si="6"/>
        <v/>
      </c>
      <c r="BG37" s="249" t="str">
        <f t="shared" si="6"/>
        <v/>
      </c>
      <c r="BH37" s="249" t="str">
        <f t="shared" si="6"/>
        <v/>
      </c>
      <c r="BI37" s="249" t="str">
        <f t="shared" si="6"/>
        <v/>
      </c>
      <c r="BJ37" s="249" t="str">
        <f t="shared" si="6"/>
        <v/>
      </c>
    </row>
    <row r="38" spans="1:62" ht="12.75" customHeight="1">
      <c r="A38" s="302"/>
      <c r="B38" s="23" t="s">
        <v>143</v>
      </c>
      <c r="C38" s="23">
        <v>2.5000000000000001E-2</v>
      </c>
      <c r="D38" s="23">
        <v>-2</v>
      </c>
      <c r="E38" s="23">
        <v>250</v>
      </c>
      <c r="F38" s="23">
        <v>0</v>
      </c>
      <c r="G38" s="33"/>
      <c r="H38" s="2"/>
      <c r="I38" s="2"/>
      <c r="J38" s="338"/>
      <c r="K38" s="338"/>
      <c r="L38" s="338"/>
      <c r="M38" s="338"/>
      <c r="N38" s="338"/>
      <c r="O38" s="338"/>
      <c r="P38" s="338"/>
      <c r="Q38" s="183" t="s">
        <v>140</v>
      </c>
      <c r="R38" s="183" t="s">
        <v>138</v>
      </c>
      <c r="S38" s="184" t="str">
        <f t="shared" ref="S38:BJ38" si="7">IF(ISNUMBER(S29),S29-($C$38*S28+$D$38),"")</f>
        <v/>
      </c>
      <c r="T38" s="184" t="str">
        <f t="shared" si="7"/>
        <v/>
      </c>
      <c r="U38" s="184" t="str">
        <f t="shared" si="7"/>
        <v/>
      </c>
      <c r="V38" s="184" t="str">
        <f t="shared" si="7"/>
        <v/>
      </c>
      <c r="W38" s="184" t="str">
        <f t="shared" si="7"/>
        <v/>
      </c>
      <c r="X38" s="184" t="str">
        <f t="shared" si="7"/>
        <v/>
      </c>
      <c r="Y38" s="184" t="str">
        <f t="shared" si="7"/>
        <v/>
      </c>
      <c r="Z38" s="184" t="str">
        <f t="shared" si="7"/>
        <v/>
      </c>
      <c r="AA38" s="184" t="str">
        <f t="shared" si="7"/>
        <v/>
      </c>
      <c r="AB38" s="184" t="str">
        <f t="shared" si="7"/>
        <v/>
      </c>
      <c r="AC38" s="184" t="str">
        <f t="shared" si="7"/>
        <v/>
      </c>
      <c r="AD38" s="184" t="str">
        <f t="shared" si="7"/>
        <v/>
      </c>
      <c r="AE38" s="184" t="str">
        <f t="shared" si="7"/>
        <v/>
      </c>
      <c r="AF38" s="184" t="str">
        <f t="shared" si="7"/>
        <v/>
      </c>
      <c r="AG38" s="184" t="str">
        <f t="shared" si="7"/>
        <v/>
      </c>
      <c r="AH38" s="184" t="str">
        <f t="shared" si="7"/>
        <v/>
      </c>
      <c r="AI38" s="184" t="str">
        <f t="shared" si="7"/>
        <v/>
      </c>
      <c r="AJ38" s="184" t="str">
        <f t="shared" si="7"/>
        <v/>
      </c>
      <c r="AK38" s="184" t="str">
        <f t="shared" si="7"/>
        <v/>
      </c>
      <c r="AL38" s="184" t="str">
        <f t="shared" si="7"/>
        <v/>
      </c>
      <c r="AM38" s="184" t="str">
        <f t="shared" si="7"/>
        <v/>
      </c>
      <c r="AN38" s="184" t="str">
        <f t="shared" si="7"/>
        <v/>
      </c>
      <c r="AO38" s="184" t="str">
        <f t="shared" si="7"/>
        <v/>
      </c>
      <c r="AP38" s="184" t="str">
        <f t="shared" si="7"/>
        <v/>
      </c>
      <c r="AQ38" s="184" t="str">
        <f t="shared" si="7"/>
        <v/>
      </c>
      <c r="AR38" s="184" t="str">
        <f t="shared" si="7"/>
        <v/>
      </c>
      <c r="AS38" s="184" t="str">
        <f t="shared" si="7"/>
        <v/>
      </c>
      <c r="AT38" s="184" t="str">
        <f t="shared" si="7"/>
        <v/>
      </c>
      <c r="AU38" s="184" t="str">
        <f t="shared" si="7"/>
        <v/>
      </c>
      <c r="AV38" s="184" t="str">
        <f t="shared" si="7"/>
        <v/>
      </c>
      <c r="AW38" s="184" t="str">
        <f t="shared" si="7"/>
        <v/>
      </c>
      <c r="AX38" s="184" t="str">
        <f t="shared" si="7"/>
        <v/>
      </c>
      <c r="AY38" s="184" t="str">
        <f t="shared" si="7"/>
        <v/>
      </c>
      <c r="AZ38" s="184" t="str">
        <f t="shared" si="7"/>
        <v/>
      </c>
      <c r="BA38" s="184" t="str">
        <f t="shared" si="7"/>
        <v/>
      </c>
      <c r="BB38" s="184" t="str">
        <f t="shared" si="7"/>
        <v/>
      </c>
      <c r="BC38" s="184" t="str">
        <f t="shared" si="7"/>
        <v/>
      </c>
      <c r="BD38" s="184" t="str">
        <f t="shared" si="7"/>
        <v/>
      </c>
      <c r="BE38" s="184" t="str">
        <f t="shared" si="7"/>
        <v/>
      </c>
      <c r="BF38" s="184" t="str">
        <f t="shared" si="7"/>
        <v/>
      </c>
      <c r="BG38" s="184" t="str">
        <f t="shared" si="7"/>
        <v/>
      </c>
      <c r="BH38" s="184" t="str">
        <f t="shared" si="7"/>
        <v/>
      </c>
      <c r="BI38" s="184" t="str">
        <f t="shared" si="7"/>
        <v/>
      </c>
      <c r="BJ38" s="184" t="str">
        <f t="shared" si="7"/>
        <v/>
      </c>
    </row>
    <row r="39" spans="1:62" ht="12.75" customHeight="1">
      <c r="A39" s="304"/>
      <c r="B39" s="197" t="s">
        <v>2</v>
      </c>
      <c r="C39" s="65" t="s">
        <v>188</v>
      </c>
      <c r="D39" s="65"/>
      <c r="E39" s="234">
        <f>$C$18*E38+$D$18</f>
        <v>4.25</v>
      </c>
      <c r="F39" s="234">
        <f>$C$18*F38+$D$18</f>
        <v>-2</v>
      </c>
      <c r="G39" s="66"/>
      <c r="H39" s="2"/>
      <c r="I39" s="2"/>
      <c r="J39" s="338"/>
      <c r="K39" s="338"/>
      <c r="L39" s="338"/>
      <c r="M39" s="338"/>
      <c r="N39" s="338"/>
      <c r="O39" s="338"/>
      <c r="P39" s="338"/>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row>
    <row r="40" spans="1:62" ht="12.75" customHeight="1">
      <c r="A40" s="305"/>
      <c r="B40" s="261"/>
      <c r="C40" s="234"/>
      <c r="D40" s="234"/>
      <c r="E40" s="234"/>
      <c r="F40" s="234"/>
      <c r="G40" s="234"/>
      <c r="H40" s="251"/>
      <c r="I40" s="251"/>
      <c r="J40" s="339"/>
      <c r="K40" s="339"/>
      <c r="L40" s="339"/>
      <c r="M40" s="339"/>
      <c r="N40" s="339"/>
      <c r="O40" s="339"/>
      <c r="P40" s="339"/>
      <c r="Q40" s="179"/>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row>
    <row r="41" spans="1:62" ht="12.75" customHeight="1">
      <c r="A41" s="307" t="str">
        <f ca="1">INDIRECT("$C$4")&amp;"."&amp;C43&amp;"."&amp;"A"</f>
        <v>1.1.A</v>
      </c>
      <c r="B41" s="265" t="str">
        <f>J42</f>
        <v>2016-01-08 P1-03_NORM.DLD</v>
      </c>
      <c r="C41" s="296" t="str">
        <f>IF(NOT(ISBLANK($Q48)),$Q48,"")</f>
        <v>1A: O2 concentration</v>
      </c>
      <c r="D41" s="311" t="s">
        <v>126</v>
      </c>
      <c r="E41" s="272" t="s">
        <v>6</v>
      </c>
      <c r="F41" s="312" t="s">
        <v>156</v>
      </c>
      <c r="G41" s="315" t="str">
        <f ca="1">INDIRECT("$G$1")</f>
        <v>1A</v>
      </c>
      <c r="H41" s="66"/>
      <c r="I41" s="66"/>
      <c r="J41" s="206" t="s">
        <v>137</v>
      </c>
      <c r="K41" s="206"/>
      <c r="L41" s="206"/>
      <c r="M41" s="206"/>
      <c r="N41" s="206"/>
      <c r="O41" s="206"/>
      <c r="P41" s="206"/>
      <c r="Q41" s="205" t="s">
        <v>120</v>
      </c>
      <c r="R41" s="314" t="s">
        <v>152</v>
      </c>
      <c r="S41" s="86" t="s">
        <v>16</v>
      </c>
      <c r="T41" s="86" t="s">
        <v>17</v>
      </c>
      <c r="U41" s="86" t="s">
        <v>18</v>
      </c>
      <c r="V41" s="86" t="s">
        <v>19</v>
      </c>
      <c r="W41" s="232"/>
      <c r="X41" s="232"/>
      <c r="Y41" s="232"/>
      <c r="Z41" s="232"/>
      <c r="AA41" s="316" t="s">
        <v>20</v>
      </c>
      <c r="AB41" s="317" t="s">
        <v>21</v>
      </c>
      <c r="AC41" s="318" t="s">
        <v>22</v>
      </c>
      <c r="AD41" s="318" t="s">
        <v>23</v>
      </c>
      <c r="AE41" s="319" t="s">
        <v>24</v>
      </c>
      <c r="AF41" s="320" t="s">
        <v>25</v>
      </c>
      <c r="AG41" s="321" t="s">
        <v>26</v>
      </c>
      <c r="AH41" s="319" t="s">
        <v>162</v>
      </c>
      <c r="AI41" s="320" t="s">
        <v>6</v>
      </c>
      <c r="AJ41" s="322" t="s">
        <v>163</v>
      </c>
      <c r="AK41" s="323" t="s">
        <v>164</v>
      </c>
      <c r="AL41" s="324" t="s">
        <v>165</v>
      </c>
      <c r="AM41" s="325" t="s">
        <v>166</v>
      </c>
      <c r="AN41" s="319" t="s">
        <v>167</v>
      </c>
      <c r="AO41" s="323" t="s">
        <v>168</v>
      </c>
      <c r="AP41" s="324" t="s">
        <v>169</v>
      </c>
      <c r="AQ41" s="325" t="s">
        <v>170</v>
      </c>
      <c r="AR41" s="319" t="s">
        <v>171</v>
      </c>
      <c r="AS41" s="322" t="s">
        <v>172</v>
      </c>
      <c r="AT41" s="326" t="s">
        <v>173</v>
      </c>
      <c r="AU41" s="322" t="s">
        <v>174</v>
      </c>
      <c r="AV41" s="326" t="s">
        <v>175</v>
      </c>
      <c r="AW41" s="323" t="s">
        <v>176</v>
      </c>
      <c r="AX41" s="323" t="s">
        <v>177</v>
      </c>
      <c r="AY41" s="323" t="s">
        <v>178</v>
      </c>
      <c r="AZ41" s="318" t="s">
        <v>44</v>
      </c>
      <c r="BA41" s="323" t="s">
        <v>179</v>
      </c>
      <c r="BB41" s="326" t="s">
        <v>180</v>
      </c>
      <c r="BC41" s="323" t="s">
        <v>181</v>
      </c>
      <c r="BD41" s="326" t="s">
        <v>182</v>
      </c>
      <c r="BE41" s="323" t="s">
        <v>15</v>
      </c>
      <c r="BF41" s="322" t="s">
        <v>183</v>
      </c>
      <c r="BG41" s="323" t="s">
        <v>184</v>
      </c>
      <c r="BH41" s="323" t="s">
        <v>185</v>
      </c>
      <c r="BI41" s="327" t="s">
        <v>119</v>
      </c>
      <c r="BJ41" s="327" t="s">
        <v>52</v>
      </c>
    </row>
    <row r="42" spans="1:62" ht="12.75" customHeight="1" thickBot="1">
      <c r="A42" s="307"/>
      <c r="B42" s="275" t="s">
        <v>187</v>
      </c>
      <c r="C42" s="276"/>
      <c r="D42" s="235">
        <f>IF(NOT(ISBLANK($K52)),$K52,"")</f>
        <v>2</v>
      </c>
      <c r="E42" s="262" t="str">
        <f>IF(NOT(ISBLANK($N50)),$N50,"")</f>
        <v>MiR05</v>
      </c>
      <c r="F42" s="266"/>
      <c r="G42" s="294" t="s">
        <v>0</v>
      </c>
      <c r="H42" s="236"/>
      <c r="I42" s="236"/>
      <c r="J42" s="136" t="s">
        <v>193</v>
      </c>
      <c r="K42" s="187"/>
      <c r="L42" s="187"/>
      <c r="M42" s="187"/>
      <c r="N42" s="187"/>
      <c r="O42" s="187"/>
      <c r="P42" s="187"/>
      <c r="Q42" s="187"/>
      <c r="R42" s="187"/>
      <c r="S42" s="237"/>
      <c r="T42" s="237"/>
      <c r="U42" s="237"/>
      <c r="V42" s="237"/>
      <c r="W42" s="237"/>
      <c r="X42" s="237"/>
      <c r="Y42" s="237"/>
      <c r="Z42" s="237"/>
      <c r="AA42" s="155" t="s">
        <v>69</v>
      </c>
      <c r="AB42" s="238"/>
      <c r="AC42" s="169"/>
      <c r="AD42" s="169"/>
      <c r="AE42" s="239"/>
      <c r="AF42" s="240"/>
      <c r="AG42" s="241"/>
      <c r="AH42" s="241"/>
      <c r="AI42" s="242"/>
      <c r="AJ42" s="239"/>
      <c r="AK42" s="239"/>
      <c r="AL42" s="239"/>
      <c r="AM42" s="239"/>
      <c r="AN42" s="239"/>
      <c r="AO42" s="239"/>
      <c r="AP42" s="239"/>
      <c r="AQ42" s="239"/>
      <c r="AR42" s="239"/>
      <c r="AS42" s="239"/>
      <c r="AT42" s="239"/>
      <c r="AU42" s="239"/>
      <c r="AV42" s="239"/>
      <c r="AW42" s="239"/>
      <c r="AX42" s="239"/>
      <c r="AY42" s="239"/>
      <c r="AZ42" s="242"/>
      <c r="BA42" s="239"/>
      <c r="BB42" s="239"/>
      <c r="BC42" s="239"/>
      <c r="BD42" s="239"/>
      <c r="BE42" s="241"/>
      <c r="BF42" s="239"/>
      <c r="BG42" s="239"/>
      <c r="BH42" s="239"/>
      <c r="BI42" s="239"/>
      <c r="BJ42" s="239"/>
    </row>
    <row r="43" spans="1:62" ht="12.75" customHeight="1">
      <c r="A43" s="307"/>
      <c r="B43" s="283" t="s">
        <v>160</v>
      </c>
      <c r="C43" s="329">
        <f ca="1">IF(ROW()=ROW(INDIRECT("$C$43")),1,1+(ROW()-ROW(INDIRECT("$C$43")))/40)</f>
        <v>1</v>
      </c>
      <c r="D43" s="284"/>
      <c r="E43" s="284"/>
      <c r="F43" s="267" t="s">
        <v>157</v>
      </c>
      <c r="G43" s="263">
        <f>IF(COUNT(S49:BJ49)&gt;1,ROUND(INTERCEPT($S$49:$BJ$49,$S$48:$BJ$48),4),"")</f>
        <v>-2.5206</v>
      </c>
      <c r="H43" s="4"/>
      <c r="I43" s="4"/>
      <c r="J43" s="337"/>
      <c r="K43" s="337" t="s">
        <v>194</v>
      </c>
      <c r="L43" s="337" t="s">
        <v>195</v>
      </c>
      <c r="M43" s="337" t="s">
        <v>196</v>
      </c>
      <c r="N43" s="337" t="s">
        <v>197</v>
      </c>
      <c r="O43" s="337">
        <v>627</v>
      </c>
      <c r="P43" s="337" t="s">
        <v>198</v>
      </c>
      <c r="Q43" s="139" t="s">
        <v>199</v>
      </c>
      <c r="R43" s="139" t="s">
        <v>8</v>
      </c>
      <c r="S43" s="140" t="s">
        <v>16</v>
      </c>
      <c r="T43" s="141" t="s">
        <v>17</v>
      </c>
      <c r="U43" s="141" t="s">
        <v>18</v>
      </c>
      <c r="V43" s="141" t="s">
        <v>19</v>
      </c>
      <c r="W43" s="142"/>
      <c r="X43" s="142"/>
      <c r="Y43" s="142"/>
      <c r="Z43" s="142"/>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41"/>
      <c r="BA43" s="141"/>
      <c r="BB43" s="141"/>
      <c r="BC43" s="141"/>
      <c r="BD43" s="141"/>
      <c r="BE43" s="141"/>
      <c r="BF43" s="141"/>
      <c r="BG43" s="141"/>
      <c r="BH43" s="141"/>
      <c r="BI43" s="141"/>
      <c r="BJ43" s="141"/>
    </row>
    <row r="44" spans="1:62" ht="12.75" customHeight="1">
      <c r="A44" s="307"/>
      <c r="B44" s="234"/>
      <c r="C44" s="285"/>
      <c r="D44" s="286"/>
      <c r="E44" s="287"/>
      <c r="F44" s="268" t="s">
        <v>158</v>
      </c>
      <c r="G44" s="227">
        <f>IF(COUNT(S49:BJ49)&gt;1,ROUND(SLOPE($S$49:$BJ$49,$S$48:$BJ$48),4),"")</f>
        <v>2.7099999999999999E-2</v>
      </c>
      <c r="H44" s="236"/>
      <c r="I44" s="236"/>
      <c r="J44" s="337" t="s">
        <v>200</v>
      </c>
      <c r="K44" s="337"/>
      <c r="L44" s="337"/>
      <c r="M44" s="337" t="s">
        <v>201</v>
      </c>
      <c r="N44" s="337">
        <v>37.000100000000003</v>
      </c>
      <c r="O44" s="337" t="s">
        <v>202</v>
      </c>
      <c r="P44" s="337"/>
      <c r="Q44" s="143" t="s">
        <v>55</v>
      </c>
      <c r="R44" s="143"/>
      <c r="S44" s="144">
        <v>0</v>
      </c>
      <c r="T44" s="144">
        <v>0</v>
      </c>
      <c r="U44" s="144">
        <v>0</v>
      </c>
      <c r="V44" s="144">
        <v>0</v>
      </c>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row>
    <row r="45" spans="1:62" ht="12.75" customHeight="1">
      <c r="A45" s="307"/>
      <c r="B45" s="33"/>
      <c r="C45" s="23"/>
      <c r="D45" s="80"/>
      <c r="E45" s="81"/>
      <c r="F45" s="81"/>
      <c r="G45" s="264" t="s">
        <v>123</v>
      </c>
      <c r="H45" s="236"/>
      <c r="I45" s="236"/>
      <c r="J45" s="337" t="s">
        <v>203</v>
      </c>
      <c r="K45" s="337"/>
      <c r="L45" s="337"/>
      <c r="M45" s="337" t="s">
        <v>204</v>
      </c>
      <c r="N45" s="337">
        <v>178.93</v>
      </c>
      <c r="O45" s="337" t="s">
        <v>205</v>
      </c>
      <c r="P45" s="337"/>
      <c r="Q45" s="145" t="s">
        <v>9</v>
      </c>
      <c r="R45" s="145"/>
      <c r="S45" s="146">
        <v>5.0833333333333335E-2</v>
      </c>
      <c r="T45" s="146">
        <v>6.4722222222222223E-2</v>
      </c>
      <c r="U45" s="146">
        <v>7.8194444444444441E-2</v>
      </c>
      <c r="V45" s="146">
        <v>9.2476851851851852E-2</v>
      </c>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row>
    <row r="46" spans="1:62" ht="12.75" customHeight="1">
      <c r="A46" s="307"/>
      <c r="B46" s="151" t="s">
        <v>102</v>
      </c>
      <c r="C46" s="243"/>
      <c r="D46" s="244"/>
      <c r="E46" s="244"/>
      <c r="F46" s="244"/>
      <c r="G46" s="244"/>
      <c r="H46" s="236"/>
      <c r="I46" s="236"/>
      <c r="J46" s="337" t="s">
        <v>206</v>
      </c>
      <c r="K46" s="337"/>
      <c r="L46" s="337"/>
      <c r="M46" s="337" t="s">
        <v>207</v>
      </c>
      <c r="N46" s="337">
        <v>2.1431</v>
      </c>
      <c r="O46" s="337" t="s">
        <v>15</v>
      </c>
      <c r="P46" s="337"/>
      <c r="Q46" s="146" t="s">
        <v>10</v>
      </c>
      <c r="R46" s="146"/>
      <c r="S46" s="146">
        <v>5.3611111111111109E-2</v>
      </c>
      <c r="T46" s="146">
        <v>6.7916666666666667E-2</v>
      </c>
      <c r="U46" s="146">
        <v>8.1562499999999996E-2</v>
      </c>
      <c r="V46" s="146">
        <v>9.5636574074074068E-2</v>
      </c>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row>
    <row r="47" spans="1:62" ht="12.75" customHeight="1">
      <c r="A47" s="307"/>
      <c r="B47" s="33"/>
      <c r="C47" s="33"/>
      <c r="D47" s="33"/>
      <c r="E47" s="33"/>
      <c r="F47" s="33"/>
      <c r="G47" s="33"/>
      <c r="H47" s="30"/>
      <c r="I47" s="30"/>
      <c r="J47" s="336" t="s">
        <v>208</v>
      </c>
      <c r="K47" s="336"/>
      <c r="L47" s="336"/>
      <c r="M47" s="336" t="s">
        <v>209</v>
      </c>
      <c r="N47" s="336">
        <v>5.7099999999999998E-2</v>
      </c>
      <c r="O47" s="336" t="s">
        <v>15</v>
      </c>
      <c r="P47" s="336"/>
      <c r="Q47" s="246" t="s">
        <v>11</v>
      </c>
      <c r="R47" s="246"/>
      <c r="S47" s="247">
        <v>121</v>
      </c>
      <c r="T47" s="247">
        <v>138</v>
      </c>
      <c r="U47" s="247">
        <v>146</v>
      </c>
      <c r="V47" s="247">
        <v>137</v>
      </c>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row>
    <row r="48" spans="1:62" ht="12.75" customHeight="1">
      <c r="A48" s="307"/>
      <c r="B48" s="33"/>
      <c r="C48" s="248"/>
      <c r="D48" s="248"/>
      <c r="E48" s="248"/>
      <c r="F48" s="248"/>
      <c r="G48" s="248"/>
      <c r="H48" s="30"/>
      <c r="I48" s="30"/>
      <c r="J48" s="336" t="s">
        <v>210</v>
      </c>
      <c r="K48" s="336">
        <v>0</v>
      </c>
      <c r="L48" s="336"/>
      <c r="M48" s="336" t="s">
        <v>211</v>
      </c>
      <c r="N48" s="336">
        <v>94.2</v>
      </c>
      <c r="O48" s="336" t="s">
        <v>212</v>
      </c>
      <c r="P48" s="336"/>
      <c r="Q48" s="47" t="s">
        <v>213</v>
      </c>
      <c r="R48" s="47" t="s">
        <v>205</v>
      </c>
      <c r="S48" s="48">
        <v>174.26519999999999</v>
      </c>
      <c r="T48" s="48">
        <v>82.548500000000004</v>
      </c>
      <c r="U48" s="48">
        <v>40.386200000000002</v>
      </c>
      <c r="V48" s="48">
        <v>17.706900000000001</v>
      </c>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row>
    <row r="49" spans="1:62" ht="12.75" customHeight="1">
      <c r="A49" s="307"/>
      <c r="B49" s="23"/>
      <c r="C49" s="8"/>
      <c r="D49" s="8"/>
      <c r="E49" s="8"/>
      <c r="F49" s="23"/>
      <c r="G49" s="23"/>
      <c r="H49" s="2"/>
      <c r="I49" s="2"/>
      <c r="J49" s="336" t="s">
        <v>214</v>
      </c>
      <c r="K49" s="336">
        <v>0</v>
      </c>
      <c r="L49" s="336"/>
      <c r="M49" s="336" t="s">
        <v>215</v>
      </c>
      <c r="N49" s="336">
        <v>0.92</v>
      </c>
      <c r="O49" s="336"/>
      <c r="P49" s="336" t="s">
        <v>13</v>
      </c>
      <c r="Q49" s="49" t="s">
        <v>216</v>
      </c>
      <c r="R49" s="49" t="s">
        <v>14</v>
      </c>
      <c r="S49" s="50">
        <v>2.3159999999999998</v>
      </c>
      <c r="T49" s="50">
        <v>-0.60040000000000004</v>
      </c>
      <c r="U49" s="50">
        <v>-1.2867</v>
      </c>
      <c r="V49" s="50">
        <v>-1.9729000000000001</v>
      </c>
      <c r="W49" s="50"/>
      <c r="X49" s="50"/>
      <c r="Y49" s="50"/>
      <c r="Z49" s="50"/>
      <c r="AA49" s="50"/>
      <c r="AB49" s="50"/>
      <c r="AC49" s="51"/>
      <c r="AD49" s="51"/>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row>
    <row r="50" spans="1:62" ht="12.75" customHeight="1">
      <c r="A50" s="307"/>
      <c r="B50" s="23"/>
      <c r="C50" s="8"/>
      <c r="D50" s="230"/>
      <c r="E50" s="230"/>
      <c r="F50" s="23"/>
      <c r="G50" s="23"/>
      <c r="H50" s="2"/>
      <c r="I50" s="2"/>
      <c r="J50" s="336" t="s">
        <v>217</v>
      </c>
      <c r="K50" s="336">
        <v>0</v>
      </c>
      <c r="L50" s="336" t="s">
        <v>218</v>
      </c>
      <c r="M50" s="336" t="s">
        <v>6</v>
      </c>
      <c r="N50" s="336" t="s">
        <v>111</v>
      </c>
      <c r="O50" s="336"/>
      <c r="P50" s="336"/>
      <c r="Q50" s="132" t="s">
        <v>219</v>
      </c>
      <c r="R50" s="132">
        <v>1</v>
      </c>
      <c r="S50" s="123">
        <v>14.854699999999999</v>
      </c>
      <c r="T50" s="123">
        <v>14.854699999999999</v>
      </c>
      <c r="U50" s="123">
        <v>14.854699999999999</v>
      </c>
      <c r="V50" s="123">
        <v>14.854699999999999</v>
      </c>
      <c r="W50" s="124"/>
      <c r="X50" s="124"/>
      <c r="Y50" s="124"/>
      <c r="Z50" s="124"/>
      <c r="AA50" s="124"/>
      <c r="AB50" s="124"/>
      <c r="AC50" s="124"/>
      <c r="AD50" s="124"/>
      <c r="AE50" s="124"/>
      <c r="AF50" s="124"/>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row>
    <row r="51" spans="1:62" ht="12.75" customHeight="1">
      <c r="A51" s="307"/>
      <c r="B51" s="33"/>
      <c r="C51" s="33"/>
      <c r="D51" s="33"/>
      <c r="E51" s="33"/>
      <c r="F51" s="33"/>
      <c r="G51" s="33"/>
      <c r="H51" s="236"/>
      <c r="I51" s="236"/>
      <c r="J51" s="336" t="s">
        <v>220</v>
      </c>
      <c r="K51" s="336">
        <v>0</v>
      </c>
      <c r="L51" s="336" t="s">
        <v>221</v>
      </c>
      <c r="M51" s="336" t="s">
        <v>222</v>
      </c>
      <c r="N51" s="336">
        <v>-2.5409999999999999</v>
      </c>
      <c r="O51" s="336" t="s">
        <v>14</v>
      </c>
      <c r="P51" s="336"/>
      <c r="Q51" s="132" t="s">
        <v>223</v>
      </c>
      <c r="R51" s="132" t="s">
        <v>224</v>
      </c>
      <c r="S51" s="123">
        <v>0</v>
      </c>
      <c r="T51" s="123">
        <v>0</v>
      </c>
      <c r="U51" s="123">
        <v>0</v>
      </c>
      <c r="V51" s="123">
        <v>0</v>
      </c>
      <c r="W51" s="124"/>
      <c r="X51" s="124"/>
      <c r="Y51" s="124"/>
      <c r="Z51" s="124"/>
      <c r="AA51" s="124"/>
      <c r="AB51" s="124"/>
      <c r="AC51" s="124"/>
      <c r="AD51" s="124"/>
      <c r="AE51" s="124"/>
      <c r="AF51" s="124"/>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row>
    <row r="52" spans="1:62" ht="12.75" customHeight="1">
      <c r="A52" s="307"/>
      <c r="B52" s="33"/>
      <c r="C52" s="33"/>
      <c r="D52" s="33"/>
      <c r="E52" s="33"/>
      <c r="F52" s="33"/>
      <c r="G52" s="33"/>
      <c r="H52" s="236"/>
      <c r="I52" s="236"/>
      <c r="J52" s="336" t="s">
        <v>225</v>
      </c>
      <c r="K52" s="336">
        <v>2</v>
      </c>
      <c r="L52" s="336" t="s">
        <v>226</v>
      </c>
      <c r="M52" s="336" t="s">
        <v>227</v>
      </c>
      <c r="N52" s="336">
        <v>2.7199999999999998E-2</v>
      </c>
      <c r="O52" s="336"/>
      <c r="P52" s="336"/>
      <c r="Q52" s="133"/>
      <c r="R52" s="133"/>
      <c r="S52" s="126"/>
      <c r="T52" s="126"/>
      <c r="U52" s="126"/>
      <c r="V52" s="126"/>
      <c r="W52" s="127"/>
      <c r="X52" s="127"/>
      <c r="Y52" s="127"/>
      <c r="Z52" s="127"/>
      <c r="AA52" s="127"/>
      <c r="AB52" s="127"/>
      <c r="AC52" s="127"/>
      <c r="AD52" s="127"/>
      <c r="AE52" s="127"/>
      <c r="AF52" s="127"/>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row>
    <row r="53" spans="1:62" ht="12.75" customHeight="1">
      <c r="A53" s="307"/>
      <c r="B53" s="33"/>
      <c r="C53" s="33"/>
      <c r="D53" s="33"/>
      <c r="E53" s="33"/>
      <c r="F53" s="33"/>
      <c r="G53" s="33"/>
      <c r="H53" s="236"/>
      <c r="I53" s="236"/>
      <c r="J53" s="340"/>
      <c r="K53" s="340"/>
      <c r="L53" s="340"/>
      <c r="M53" s="340"/>
      <c r="N53" s="340"/>
      <c r="O53" s="340"/>
      <c r="P53" s="340"/>
      <c r="Q53" s="133"/>
      <c r="R53" s="133"/>
      <c r="S53" s="126"/>
      <c r="T53" s="126"/>
      <c r="U53" s="126"/>
      <c r="V53" s="126"/>
      <c r="W53" s="124"/>
      <c r="X53" s="124"/>
      <c r="Y53" s="124"/>
      <c r="Z53" s="124"/>
      <c r="AA53" s="124"/>
      <c r="AB53" s="124"/>
      <c r="AC53" s="124"/>
      <c r="AD53" s="124"/>
      <c r="AE53" s="124"/>
      <c r="AF53" s="124"/>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row>
    <row r="54" spans="1:62" ht="12.75" customHeight="1">
      <c r="A54" s="307"/>
      <c r="B54" s="33"/>
      <c r="C54" s="33"/>
      <c r="D54" s="33"/>
      <c r="E54" s="33"/>
      <c r="F54" s="33"/>
      <c r="G54" s="33"/>
      <c r="H54" s="236"/>
      <c r="I54" s="236"/>
      <c r="J54" s="338"/>
      <c r="K54" s="338"/>
      <c r="L54" s="338"/>
      <c r="M54" s="338"/>
      <c r="N54" s="338"/>
      <c r="O54" s="338"/>
      <c r="P54" s="338"/>
      <c r="Q54" s="133"/>
      <c r="R54" s="133"/>
      <c r="S54" s="191"/>
      <c r="T54" s="191"/>
      <c r="U54" s="126"/>
      <c r="V54" s="126"/>
      <c r="W54" s="124"/>
      <c r="X54" s="124"/>
      <c r="Y54" s="124"/>
      <c r="Z54" s="124"/>
      <c r="AA54" s="124"/>
      <c r="AB54" s="124"/>
      <c r="AC54" s="124"/>
      <c r="AD54" s="124"/>
      <c r="AE54" s="124"/>
      <c r="AF54" s="124"/>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row>
    <row r="55" spans="1:62" ht="12.75" customHeight="1">
      <c r="A55" s="307"/>
      <c r="B55" s="33"/>
      <c r="C55" s="33"/>
      <c r="D55" s="33"/>
      <c r="E55" s="33"/>
      <c r="F55" s="33"/>
      <c r="G55" s="33"/>
      <c r="H55" s="236"/>
      <c r="I55" s="236"/>
      <c r="J55" s="338"/>
      <c r="K55" s="338"/>
      <c r="L55" s="338"/>
      <c r="M55" s="338"/>
      <c r="N55" s="338"/>
      <c r="O55" s="338"/>
      <c r="P55" s="338"/>
      <c r="Q55" s="206" t="s">
        <v>145</v>
      </c>
      <c r="R55" s="133"/>
      <c r="S55" s="229" t="str">
        <f t="shared" ref="S55:BJ55" si="8">IF(ISNUMBER(S49), S43, "")</f>
        <v>J°1</v>
      </c>
      <c r="T55" s="229" t="str">
        <f t="shared" si="8"/>
        <v>J°2</v>
      </c>
      <c r="U55" s="229" t="str">
        <f t="shared" si="8"/>
        <v>J°3</v>
      </c>
      <c r="V55" s="229" t="str">
        <f t="shared" si="8"/>
        <v>J°4</v>
      </c>
      <c r="W55" s="229" t="str">
        <f t="shared" si="8"/>
        <v/>
      </c>
      <c r="X55" s="229" t="str">
        <f t="shared" si="8"/>
        <v/>
      </c>
      <c r="Y55" s="229" t="str">
        <f t="shared" si="8"/>
        <v/>
      </c>
      <c r="Z55" s="229" t="str">
        <f t="shared" si="8"/>
        <v/>
      </c>
      <c r="AA55" s="229" t="str">
        <f t="shared" si="8"/>
        <v/>
      </c>
      <c r="AB55" s="229" t="str">
        <f t="shared" si="8"/>
        <v/>
      </c>
      <c r="AC55" s="229" t="str">
        <f t="shared" si="8"/>
        <v/>
      </c>
      <c r="AD55" s="229" t="str">
        <f t="shared" si="8"/>
        <v/>
      </c>
      <c r="AE55" s="229" t="str">
        <f t="shared" si="8"/>
        <v/>
      </c>
      <c r="AF55" s="229" t="str">
        <f t="shared" si="8"/>
        <v/>
      </c>
      <c r="AG55" s="229" t="str">
        <f t="shared" si="8"/>
        <v/>
      </c>
      <c r="AH55" s="229" t="str">
        <f t="shared" si="8"/>
        <v/>
      </c>
      <c r="AI55" s="229" t="str">
        <f t="shared" si="8"/>
        <v/>
      </c>
      <c r="AJ55" s="229" t="str">
        <f t="shared" si="8"/>
        <v/>
      </c>
      <c r="AK55" s="229" t="str">
        <f t="shared" si="8"/>
        <v/>
      </c>
      <c r="AL55" s="229" t="str">
        <f t="shared" si="8"/>
        <v/>
      </c>
      <c r="AM55" s="229" t="str">
        <f t="shared" si="8"/>
        <v/>
      </c>
      <c r="AN55" s="229" t="str">
        <f t="shared" si="8"/>
        <v/>
      </c>
      <c r="AO55" s="229" t="str">
        <f t="shared" si="8"/>
        <v/>
      </c>
      <c r="AP55" s="229" t="str">
        <f t="shared" si="8"/>
        <v/>
      </c>
      <c r="AQ55" s="229" t="str">
        <f t="shared" si="8"/>
        <v/>
      </c>
      <c r="AR55" s="229" t="str">
        <f t="shared" si="8"/>
        <v/>
      </c>
      <c r="AS55" s="229" t="str">
        <f t="shared" si="8"/>
        <v/>
      </c>
      <c r="AT55" s="229" t="str">
        <f t="shared" si="8"/>
        <v/>
      </c>
      <c r="AU55" s="229" t="str">
        <f t="shared" si="8"/>
        <v/>
      </c>
      <c r="AV55" s="229" t="str">
        <f t="shared" si="8"/>
        <v/>
      </c>
      <c r="AW55" s="229" t="str">
        <f t="shared" si="8"/>
        <v/>
      </c>
      <c r="AX55" s="229" t="str">
        <f t="shared" si="8"/>
        <v/>
      </c>
      <c r="AY55" s="229" t="str">
        <f t="shared" si="8"/>
        <v/>
      </c>
      <c r="AZ55" s="229" t="str">
        <f t="shared" si="8"/>
        <v/>
      </c>
      <c r="BA55" s="229" t="str">
        <f t="shared" si="8"/>
        <v/>
      </c>
      <c r="BB55" s="229" t="str">
        <f t="shared" si="8"/>
        <v/>
      </c>
      <c r="BC55" s="229" t="str">
        <f t="shared" si="8"/>
        <v/>
      </c>
      <c r="BD55" s="229" t="str">
        <f t="shared" si="8"/>
        <v/>
      </c>
      <c r="BE55" s="229" t="str">
        <f t="shared" si="8"/>
        <v/>
      </c>
      <c r="BF55" s="229" t="str">
        <f t="shared" si="8"/>
        <v/>
      </c>
      <c r="BG55" s="229" t="str">
        <f t="shared" si="8"/>
        <v/>
      </c>
      <c r="BH55" s="229" t="str">
        <f t="shared" si="8"/>
        <v/>
      </c>
      <c r="BI55" s="229" t="str">
        <f t="shared" si="8"/>
        <v/>
      </c>
      <c r="BJ55" s="229" t="str">
        <f t="shared" si="8"/>
        <v/>
      </c>
    </row>
    <row r="56" spans="1:62" ht="12.75" customHeight="1">
      <c r="A56" s="307"/>
      <c r="B56" s="33"/>
      <c r="C56" s="33"/>
      <c r="D56" s="33"/>
      <c r="E56" s="33"/>
      <c r="F56" s="33"/>
      <c r="G56" s="33"/>
      <c r="H56" s="236"/>
      <c r="I56" s="236"/>
      <c r="J56" s="338"/>
      <c r="K56" s="338"/>
      <c r="L56" s="338"/>
      <c r="M56" s="338"/>
      <c r="N56" s="338"/>
      <c r="O56" s="338"/>
      <c r="P56" s="338"/>
      <c r="Q56" s="221" t="s">
        <v>139</v>
      </c>
      <c r="R56" s="222" t="s">
        <v>138</v>
      </c>
      <c r="S56" s="214">
        <f t="shared" ref="S56:BJ56" si="9">IF(ISNUMBER(S49),S49-($G$44*S48+$G$43),"")</f>
        <v>0.11401308000000032</v>
      </c>
      <c r="T56" s="214">
        <f t="shared" si="9"/>
        <v>-0.31686435000000035</v>
      </c>
      <c r="U56" s="214">
        <f t="shared" si="9"/>
        <v>0.13943397999999996</v>
      </c>
      <c r="V56" s="214">
        <f t="shared" si="9"/>
        <v>6.7843009999999815E-2</v>
      </c>
      <c r="W56" s="214" t="str">
        <f t="shared" si="9"/>
        <v/>
      </c>
      <c r="X56" s="214" t="str">
        <f t="shared" si="9"/>
        <v/>
      </c>
      <c r="Y56" s="214" t="str">
        <f t="shared" si="9"/>
        <v/>
      </c>
      <c r="Z56" s="214" t="str">
        <f t="shared" si="9"/>
        <v/>
      </c>
      <c r="AA56" s="214" t="str">
        <f t="shared" si="9"/>
        <v/>
      </c>
      <c r="AB56" s="214" t="str">
        <f t="shared" si="9"/>
        <v/>
      </c>
      <c r="AC56" s="214" t="str">
        <f t="shared" si="9"/>
        <v/>
      </c>
      <c r="AD56" s="214" t="str">
        <f t="shared" si="9"/>
        <v/>
      </c>
      <c r="AE56" s="214" t="str">
        <f t="shared" si="9"/>
        <v/>
      </c>
      <c r="AF56" s="214" t="str">
        <f t="shared" si="9"/>
        <v/>
      </c>
      <c r="AG56" s="214" t="str">
        <f t="shared" si="9"/>
        <v/>
      </c>
      <c r="AH56" s="214" t="str">
        <f t="shared" si="9"/>
        <v/>
      </c>
      <c r="AI56" s="214" t="str">
        <f t="shared" si="9"/>
        <v/>
      </c>
      <c r="AJ56" s="214" t="str">
        <f t="shared" si="9"/>
        <v/>
      </c>
      <c r="AK56" s="214" t="str">
        <f t="shared" si="9"/>
        <v/>
      </c>
      <c r="AL56" s="214" t="str">
        <f t="shared" si="9"/>
        <v/>
      </c>
      <c r="AM56" s="214" t="str">
        <f t="shared" si="9"/>
        <v/>
      </c>
      <c r="AN56" s="214" t="str">
        <f t="shared" si="9"/>
        <v/>
      </c>
      <c r="AO56" s="214" t="str">
        <f t="shared" si="9"/>
        <v/>
      </c>
      <c r="AP56" s="214" t="str">
        <f t="shared" si="9"/>
        <v/>
      </c>
      <c r="AQ56" s="214" t="str">
        <f t="shared" si="9"/>
        <v/>
      </c>
      <c r="AR56" s="214" t="str">
        <f t="shared" si="9"/>
        <v/>
      </c>
      <c r="AS56" s="214" t="str">
        <f t="shared" si="9"/>
        <v/>
      </c>
      <c r="AT56" s="214" t="str">
        <f t="shared" si="9"/>
        <v/>
      </c>
      <c r="AU56" s="214" t="str">
        <f t="shared" si="9"/>
        <v/>
      </c>
      <c r="AV56" s="214" t="str">
        <f t="shared" si="9"/>
        <v/>
      </c>
      <c r="AW56" s="214" t="str">
        <f t="shared" si="9"/>
        <v/>
      </c>
      <c r="AX56" s="214" t="str">
        <f t="shared" si="9"/>
        <v/>
      </c>
      <c r="AY56" s="214" t="str">
        <f t="shared" si="9"/>
        <v/>
      </c>
      <c r="AZ56" s="214" t="str">
        <f t="shared" si="9"/>
        <v/>
      </c>
      <c r="BA56" s="214" t="str">
        <f t="shared" si="9"/>
        <v/>
      </c>
      <c r="BB56" s="214" t="str">
        <f t="shared" si="9"/>
        <v/>
      </c>
      <c r="BC56" s="214" t="str">
        <f t="shared" si="9"/>
        <v/>
      </c>
      <c r="BD56" s="214" t="str">
        <f t="shared" si="9"/>
        <v/>
      </c>
      <c r="BE56" s="214" t="str">
        <f t="shared" si="9"/>
        <v/>
      </c>
      <c r="BF56" s="214" t="str">
        <f t="shared" si="9"/>
        <v/>
      </c>
      <c r="BG56" s="214" t="str">
        <f t="shared" si="9"/>
        <v/>
      </c>
      <c r="BH56" s="214" t="str">
        <f t="shared" si="9"/>
        <v/>
      </c>
      <c r="BI56" s="214" t="str">
        <f t="shared" si="9"/>
        <v/>
      </c>
      <c r="BJ56" s="214" t="str">
        <f t="shared" si="9"/>
        <v/>
      </c>
    </row>
    <row r="57" spans="1:62" ht="12.75" customHeight="1">
      <c r="A57" s="307"/>
      <c r="B57" s="33"/>
      <c r="C57" s="226" t="s">
        <v>146</v>
      </c>
      <c r="D57" s="226" t="s">
        <v>147</v>
      </c>
      <c r="E57" s="207" t="s">
        <v>105</v>
      </c>
      <c r="F57" s="207" t="s">
        <v>106</v>
      </c>
      <c r="G57" s="264"/>
      <c r="H57" s="236"/>
      <c r="I57" s="236"/>
      <c r="J57" s="338"/>
      <c r="K57" s="338"/>
      <c r="L57" s="338"/>
      <c r="M57" s="338"/>
      <c r="N57" s="338"/>
      <c r="O57" s="338"/>
      <c r="P57" s="338"/>
      <c r="Q57" s="221" t="s">
        <v>144</v>
      </c>
      <c r="R57" s="224">
        <f>IF(SUMPRODUCT(--ISNUMBER(S57:BJ57))&gt;0,AVERAGE(S57:BJ57),"")</f>
        <v>0.15953860500000011</v>
      </c>
      <c r="S57" s="249">
        <f t="shared" ref="S57:BJ57" si="10">IF(ISNUMBER(S49),ABS(S56),"")</f>
        <v>0.11401308000000032</v>
      </c>
      <c r="T57" s="249">
        <f t="shared" si="10"/>
        <v>0.31686435000000035</v>
      </c>
      <c r="U57" s="249">
        <f t="shared" si="10"/>
        <v>0.13943397999999996</v>
      </c>
      <c r="V57" s="249">
        <f t="shared" si="10"/>
        <v>6.7843009999999815E-2</v>
      </c>
      <c r="W57" s="249" t="str">
        <f t="shared" si="10"/>
        <v/>
      </c>
      <c r="X57" s="249" t="str">
        <f t="shared" si="10"/>
        <v/>
      </c>
      <c r="Y57" s="249" t="str">
        <f t="shared" si="10"/>
        <v/>
      </c>
      <c r="Z57" s="249" t="str">
        <f t="shared" si="10"/>
        <v/>
      </c>
      <c r="AA57" s="249" t="str">
        <f t="shared" si="10"/>
        <v/>
      </c>
      <c r="AB57" s="249" t="str">
        <f t="shared" si="10"/>
        <v/>
      </c>
      <c r="AC57" s="249" t="str">
        <f t="shared" si="10"/>
        <v/>
      </c>
      <c r="AD57" s="249" t="str">
        <f t="shared" si="10"/>
        <v/>
      </c>
      <c r="AE57" s="249" t="str">
        <f t="shared" si="10"/>
        <v/>
      </c>
      <c r="AF57" s="249" t="str">
        <f t="shared" si="10"/>
        <v/>
      </c>
      <c r="AG57" s="249" t="str">
        <f t="shared" si="10"/>
        <v/>
      </c>
      <c r="AH57" s="249" t="str">
        <f t="shared" si="10"/>
        <v/>
      </c>
      <c r="AI57" s="249" t="str">
        <f t="shared" si="10"/>
        <v/>
      </c>
      <c r="AJ57" s="249" t="str">
        <f t="shared" si="10"/>
        <v/>
      </c>
      <c r="AK57" s="249" t="str">
        <f t="shared" si="10"/>
        <v/>
      </c>
      <c r="AL57" s="249" t="str">
        <f t="shared" si="10"/>
        <v/>
      </c>
      <c r="AM57" s="249" t="str">
        <f t="shared" si="10"/>
        <v/>
      </c>
      <c r="AN57" s="249" t="str">
        <f t="shared" si="10"/>
        <v/>
      </c>
      <c r="AO57" s="249" t="str">
        <f t="shared" si="10"/>
        <v/>
      </c>
      <c r="AP57" s="249" t="str">
        <f t="shared" si="10"/>
        <v/>
      </c>
      <c r="AQ57" s="249" t="str">
        <f t="shared" si="10"/>
        <v/>
      </c>
      <c r="AR57" s="249" t="str">
        <f t="shared" si="10"/>
        <v/>
      </c>
      <c r="AS57" s="249" t="str">
        <f t="shared" si="10"/>
        <v/>
      </c>
      <c r="AT57" s="249" t="str">
        <f t="shared" si="10"/>
        <v/>
      </c>
      <c r="AU57" s="249" t="str">
        <f t="shared" si="10"/>
        <v/>
      </c>
      <c r="AV57" s="249" t="str">
        <f t="shared" si="10"/>
        <v/>
      </c>
      <c r="AW57" s="249" t="str">
        <f t="shared" si="10"/>
        <v/>
      </c>
      <c r="AX57" s="249" t="str">
        <f t="shared" si="10"/>
        <v/>
      </c>
      <c r="AY57" s="249" t="str">
        <f t="shared" si="10"/>
        <v/>
      </c>
      <c r="AZ57" s="249" t="str">
        <f t="shared" si="10"/>
        <v/>
      </c>
      <c r="BA57" s="249" t="str">
        <f t="shared" si="10"/>
        <v/>
      </c>
      <c r="BB57" s="249" t="str">
        <f t="shared" si="10"/>
        <v/>
      </c>
      <c r="BC57" s="249" t="str">
        <f t="shared" si="10"/>
        <v/>
      </c>
      <c r="BD57" s="249" t="str">
        <f t="shared" si="10"/>
        <v/>
      </c>
      <c r="BE57" s="249" t="str">
        <f t="shared" si="10"/>
        <v/>
      </c>
      <c r="BF57" s="249" t="str">
        <f t="shared" si="10"/>
        <v/>
      </c>
      <c r="BG57" s="249" t="str">
        <f t="shared" si="10"/>
        <v/>
      </c>
      <c r="BH57" s="249" t="str">
        <f t="shared" si="10"/>
        <v/>
      </c>
      <c r="BI57" s="249" t="str">
        <f t="shared" si="10"/>
        <v/>
      </c>
      <c r="BJ57" s="249" t="str">
        <f t="shared" si="10"/>
        <v/>
      </c>
    </row>
    <row r="58" spans="1:62" ht="12.75" customHeight="1">
      <c r="A58" s="307"/>
      <c r="B58" s="23" t="s">
        <v>143</v>
      </c>
      <c r="C58" s="23">
        <v>2.5000000000000001E-2</v>
      </c>
      <c r="D58" s="23">
        <v>-2</v>
      </c>
      <c r="E58" s="23">
        <v>250</v>
      </c>
      <c r="F58" s="23">
        <v>0</v>
      </c>
      <c r="G58" s="33"/>
      <c r="H58" s="236"/>
      <c r="I58" s="236"/>
      <c r="J58" s="338"/>
      <c r="K58" s="338"/>
      <c r="L58" s="338"/>
      <c r="M58" s="338"/>
      <c r="N58" s="338"/>
      <c r="O58" s="338"/>
      <c r="P58" s="338"/>
      <c r="Q58" s="183" t="s">
        <v>140</v>
      </c>
      <c r="R58" s="183" t="s">
        <v>138</v>
      </c>
      <c r="S58" s="184">
        <f t="shared" ref="S58:BJ58" si="11">IF(ISNUMBER(S49),S49-($C$58*S48+$D$58),"")</f>
        <v>-4.0630000000000166E-2</v>
      </c>
      <c r="T58" s="184">
        <f t="shared" si="11"/>
        <v>-0.66411250000000033</v>
      </c>
      <c r="U58" s="184">
        <f t="shared" si="11"/>
        <v>-0.29635500000000015</v>
      </c>
      <c r="V58" s="184">
        <f t="shared" si="11"/>
        <v>-0.41557250000000012</v>
      </c>
      <c r="W58" s="184" t="str">
        <f t="shared" si="11"/>
        <v/>
      </c>
      <c r="X58" s="184" t="str">
        <f t="shared" si="11"/>
        <v/>
      </c>
      <c r="Y58" s="184" t="str">
        <f t="shared" si="11"/>
        <v/>
      </c>
      <c r="Z58" s="184" t="str">
        <f t="shared" si="11"/>
        <v/>
      </c>
      <c r="AA58" s="184" t="str">
        <f t="shared" si="11"/>
        <v/>
      </c>
      <c r="AB58" s="184" t="str">
        <f t="shared" si="11"/>
        <v/>
      </c>
      <c r="AC58" s="184" t="str">
        <f t="shared" si="11"/>
        <v/>
      </c>
      <c r="AD58" s="184" t="str">
        <f t="shared" si="11"/>
        <v/>
      </c>
      <c r="AE58" s="184" t="str">
        <f t="shared" si="11"/>
        <v/>
      </c>
      <c r="AF58" s="184" t="str">
        <f t="shared" si="11"/>
        <v/>
      </c>
      <c r="AG58" s="184" t="str">
        <f t="shared" si="11"/>
        <v/>
      </c>
      <c r="AH58" s="184" t="str">
        <f t="shared" si="11"/>
        <v/>
      </c>
      <c r="AI58" s="184" t="str">
        <f t="shared" si="11"/>
        <v/>
      </c>
      <c r="AJ58" s="184" t="str">
        <f t="shared" si="11"/>
        <v/>
      </c>
      <c r="AK58" s="184" t="str">
        <f t="shared" si="11"/>
        <v/>
      </c>
      <c r="AL58" s="184" t="str">
        <f t="shared" si="11"/>
        <v/>
      </c>
      <c r="AM58" s="184" t="str">
        <f t="shared" si="11"/>
        <v/>
      </c>
      <c r="AN58" s="184" t="str">
        <f t="shared" si="11"/>
        <v/>
      </c>
      <c r="AO58" s="184" t="str">
        <f t="shared" si="11"/>
        <v/>
      </c>
      <c r="AP58" s="184" t="str">
        <f t="shared" si="11"/>
        <v/>
      </c>
      <c r="AQ58" s="184" t="str">
        <f t="shared" si="11"/>
        <v/>
      </c>
      <c r="AR58" s="184" t="str">
        <f t="shared" si="11"/>
        <v/>
      </c>
      <c r="AS58" s="184" t="str">
        <f t="shared" si="11"/>
        <v/>
      </c>
      <c r="AT58" s="184" t="str">
        <f t="shared" si="11"/>
        <v/>
      </c>
      <c r="AU58" s="184" t="str">
        <f t="shared" si="11"/>
        <v/>
      </c>
      <c r="AV58" s="184" t="str">
        <f t="shared" si="11"/>
        <v/>
      </c>
      <c r="AW58" s="184" t="str">
        <f t="shared" si="11"/>
        <v/>
      </c>
      <c r="AX58" s="184" t="str">
        <f t="shared" si="11"/>
        <v/>
      </c>
      <c r="AY58" s="184" t="str">
        <f t="shared" si="11"/>
        <v/>
      </c>
      <c r="AZ58" s="184" t="str">
        <f t="shared" si="11"/>
        <v/>
      </c>
      <c r="BA58" s="184" t="str">
        <f t="shared" si="11"/>
        <v/>
      </c>
      <c r="BB58" s="184" t="str">
        <f t="shared" si="11"/>
        <v/>
      </c>
      <c r="BC58" s="184" t="str">
        <f t="shared" si="11"/>
        <v/>
      </c>
      <c r="BD58" s="184" t="str">
        <f t="shared" si="11"/>
        <v/>
      </c>
      <c r="BE58" s="184" t="str">
        <f t="shared" si="11"/>
        <v/>
      </c>
      <c r="BF58" s="184" t="str">
        <f t="shared" si="11"/>
        <v/>
      </c>
      <c r="BG58" s="184" t="str">
        <f t="shared" si="11"/>
        <v/>
      </c>
      <c r="BH58" s="184" t="str">
        <f t="shared" si="11"/>
        <v/>
      </c>
      <c r="BI58" s="184" t="str">
        <f t="shared" si="11"/>
        <v/>
      </c>
      <c r="BJ58" s="184" t="str">
        <f t="shared" si="11"/>
        <v/>
      </c>
    </row>
    <row r="59" spans="1:62" ht="12.75" customHeight="1">
      <c r="A59" s="307"/>
      <c r="B59" s="250" t="s">
        <v>2</v>
      </c>
      <c r="C59" s="65" t="s">
        <v>188</v>
      </c>
      <c r="D59" s="65"/>
      <c r="E59" s="234">
        <f>$C$58*E58+$D$58</f>
        <v>4.25</v>
      </c>
      <c r="F59" s="234">
        <f>$C$58*F58+$D$58</f>
        <v>-2</v>
      </c>
      <c r="G59" s="65"/>
      <c r="H59" s="236"/>
      <c r="I59" s="236"/>
      <c r="J59" s="338"/>
      <c r="K59" s="338"/>
      <c r="L59" s="338"/>
      <c r="M59" s="338"/>
      <c r="N59" s="338"/>
      <c r="O59" s="338"/>
      <c r="P59" s="338"/>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row>
    <row r="60" spans="1:62" ht="12.75" customHeight="1">
      <c r="A60" s="308"/>
      <c r="B60" s="234"/>
      <c r="C60" s="234"/>
      <c r="D60" s="234"/>
      <c r="E60" s="234"/>
      <c r="F60" s="234"/>
      <c r="G60" s="234"/>
      <c r="H60" s="245"/>
      <c r="I60" s="245"/>
      <c r="J60" s="339"/>
      <c r="K60" s="339"/>
      <c r="L60" s="339"/>
      <c r="M60" s="339"/>
      <c r="N60" s="339"/>
      <c r="O60" s="339"/>
      <c r="P60" s="339"/>
      <c r="Q60" s="135"/>
      <c r="R60" s="251"/>
      <c r="S60" s="178"/>
      <c r="T60" s="178"/>
      <c r="U60" s="178"/>
      <c r="V60" s="178"/>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row>
    <row r="61" spans="1:62" ht="12.75" customHeight="1">
      <c r="A61" s="328" t="str">
        <f ca="1">INDIRECT("$C$4")&amp;"."&amp;C63&amp;"."&amp;"B"</f>
        <v>1.1.B</v>
      </c>
      <c r="B61" s="310" t="str">
        <f>J62</f>
        <v>2016-01-08 P1-03_NORM.DLD</v>
      </c>
      <c r="C61" s="296" t="str">
        <f>IF(NOT(ISBLANK($Q68)),$Q68,"")</f>
        <v>1B: O2 concentration</v>
      </c>
      <c r="D61" s="311" t="s">
        <v>126</v>
      </c>
      <c r="E61" s="272" t="s">
        <v>6</v>
      </c>
      <c r="F61" s="312" t="s">
        <v>156</v>
      </c>
      <c r="G61" s="313" t="str">
        <f ca="1">INDIRECT("$G$21")</f>
        <v>1B</v>
      </c>
      <c r="H61" s="2"/>
      <c r="I61" s="2"/>
      <c r="J61" s="206" t="s">
        <v>137</v>
      </c>
      <c r="K61" s="206"/>
      <c r="L61" s="206"/>
      <c r="M61" s="206"/>
      <c r="N61" s="206"/>
      <c r="O61" s="206"/>
      <c r="P61" s="206"/>
      <c r="Q61" s="205" t="s">
        <v>120</v>
      </c>
      <c r="R61" s="314" t="s">
        <v>152</v>
      </c>
      <c r="S61" s="86" t="s">
        <v>16</v>
      </c>
      <c r="T61" s="86" t="s">
        <v>17</v>
      </c>
      <c r="U61" s="86" t="s">
        <v>18</v>
      </c>
      <c r="V61" s="86" t="s">
        <v>19</v>
      </c>
      <c r="W61" s="31"/>
      <c r="X61" s="31"/>
      <c r="Y61" s="232"/>
      <c r="Z61" s="232"/>
      <c r="AA61" s="316" t="s">
        <v>20</v>
      </c>
      <c r="AB61" s="317" t="s">
        <v>21</v>
      </c>
      <c r="AC61" s="318" t="s">
        <v>22</v>
      </c>
      <c r="AD61" s="318" t="s">
        <v>23</v>
      </c>
      <c r="AE61" s="319" t="s">
        <v>24</v>
      </c>
      <c r="AF61" s="320" t="s">
        <v>25</v>
      </c>
      <c r="AG61" s="321" t="s">
        <v>26</v>
      </c>
      <c r="AH61" s="319" t="s">
        <v>162</v>
      </c>
      <c r="AI61" s="320" t="s">
        <v>6</v>
      </c>
      <c r="AJ61" s="322" t="s">
        <v>163</v>
      </c>
      <c r="AK61" s="323" t="s">
        <v>164</v>
      </c>
      <c r="AL61" s="324" t="s">
        <v>165</v>
      </c>
      <c r="AM61" s="325" t="s">
        <v>166</v>
      </c>
      <c r="AN61" s="319" t="s">
        <v>167</v>
      </c>
      <c r="AO61" s="323" t="s">
        <v>168</v>
      </c>
      <c r="AP61" s="324" t="s">
        <v>169</v>
      </c>
      <c r="AQ61" s="325" t="s">
        <v>170</v>
      </c>
      <c r="AR61" s="319" t="s">
        <v>171</v>
      </c>
      <c r="AS61" s="322" t="s">
        <v>172</v>
      </c>
      <c r="AT61" s="326" t="s">
        <v>173</v>
      </c>
      <c r="AU61" s="322" t="s">
        <v>174</v>
      </c>
      <c r="AV61" s="326" t="s">
        <v>175</v>
      </c>
      <c r="AW61" s="323" t="s">
        <v>176</v>
      </c>
      <c r="AX61" s="323" t="s">
        <v>177</v>
      </c>
      <c r="AY61" s="323" t="s">
        <v>178</v>
      </c>
      <c r="AZ61" s="318" t="s">
        <v>44</v>
      </c>
      <c r="BA61" s="323" t="s">
        <v>179</v>
      </c>
      <c r="BB61" s="326" t="s">
        <v>180</v>
      </c>
      <c r="BC61" s="323" t="s">
        <v>181</v>
      </c>
      <c r="BD61" s="326" t="s">
        <v>182</v>
      </c>
      <c r="BE61" s="323" t="s">
        <v>15</v>
      </c>
      <c r="BF61" s="322" t="s">
        <v>183</v>
      </c>
      <c r="BG61" s="323" t="s">
        <v>184</v>
      </c>
      <c r="BH61" s="323" t="s">
        <v>185</v>
      </c>
      <c r="BI61" s="327" t="s">
        <v>119</v>
      </c>
      <c r="BJ61" s="327" t="s">
        <v>52</v>
      </c>
    </row>
    <row r="62" spans="1:62" ht="12.75" customHeight="1" thickBot="1">
      <c r="A62" s="307"/>
      <c r="B62" s="275" t="s">
        <v>187</v>
      </c>
      <c r="C62" s="234"/>
      <c r="D62" s="235">
        <f>IF(NOT(ISBLANK($K72)),$K72,"")</f>
        <v>2</v>
      </c>
      <c r="E62" s="262" t="str">
        <f>IF(NOT(ISBLANK($N70)),$N70,"")</f>
        <v>MiR05</v>
      </c>
      <c r="F62" s="271"/>
      <c r="G62" s="295" t="s">
        <v>1</v>
      </c>
      <c r="H62" s="4"/>
      <c r="I62" s="236"/>
      <c r="J62" s="137" t="s">
        <v>193</v>
      </c>
      <c r="K62" s="186"/>
      <c r="L62" s="186"/>
      <c r="M62" s="186"/>
      <c r="N62" s="186"/>
      <c r="O62" s="186"/>
      <c r="P62" s="186"/>
      <c r="Q62" s="186"/>
      <c r="R62" s="186"/>
      <c r="S62" s="253"/>
      <c r="T62" s="253"/>
      <c r="U62" s="253"/>
      <c r="V62" s="253"/>
      <c r="W62" s="253"/>
      <c r="X62" s="253"/>
      <c r="Y62" s="253"/>
      <c r="Z62" s="253"/>
      <c r="AA62" s="154" t="s">
        <v>69</v>
      </c>
      <c r="AB62" s="254"/>
      <c r="AC62" s="255"/>
      <c r="AD62" s="255"/>
      <c r="AE62" s="256"/>
      <c r="AF62" s="257"/>
      <c r="AG62" s="258"/>
      <c r="AH62" s="258"/>
      <c r="AI62" s="259"/>
      <c r="AJ62" s="256"/>
      <c r="AK62" s="256"/>
      <c r="AL62" s="256"/>
      <c r="AM62" s="256"/>
      <c r="AN62" s="256"/>
      <c r="AO62" s="256"/>
      <c r="AP62" s="256"/>
      <c r="AQ62" s="256"/>
      <c r="AR62" s="256"/>
      <c r="AS62" s="256"/>
      <c r="AT62" s="256"/>
      <c r="AU62" s="256"/>
      <c r="AV62" s="256"/>
      <c r="AW62" s="256"/>
      <c r="AX62" s="256"/>
      <c r="AY62" s="256"/>
      <c r="AZ62" s="259"/>
      <c r="BA62" s="256"/>
      <c r="BB62" s="256"/>
      <c r="BC62" s="256"/>
      <c r="BD62" s="256"/>
      <c r="BE62" s="258"/>
      <c r="BF62" s="256"/>
      <c r="BG62" s="256"/>
      <c r="BH62" s="256"/>
      <c r="BI62" s="256"/>
      <c r="BJ62" s="256"/>
    </row>
    <row r="63" spans="1:62" ht="12.75" customHeight="1">
      <c r="A63" s="307"/>
      <c r="B63" s="288" t="s">
        <v>160</v>
      </c>
      <c r="C63" s="292">
        <f ca="1">C43</f>
        <v>1</v>
      </c>
      <c r="D63" s="289"/>
      <c r="E63" s="289"/>
      <c r="F63" s="277" t="s">
        <v>189</v>
      </c>
      <c r="G63" s="269">
        <f>IF(COUNT(S69:BJ69)&gt;1,ROUND(INTERCEPT($S$69:$BJ$69,$S$68:$BJ$68),4),"")</f>
        <v>-2.2547999999999999</v>
      </c>
      <c r="H63" s="236"/>
      <c r="I63" s="4"/>
      <c r="J63" s="337"/>
      <c r="K63" s="337" t="s">
        <v>194</v>
      </c>
      <c r="L63" s="337" t="s">
        <v>228</v>
      </c>
      <c r="M63" s="337" t="s">
        <v>196</v>
      </c>
      <c r="N63" s="337" t="s">
        <v>197</v>
      </c>
      <c r="O63" s="337">
        <v>1484</v>
      </c>
      <c r="P63" s="337" t="s">
        <v>198</v>
      </c>
      <c r="Q63" s="149" t="s">
        <v>199</v>
      </c>
      <c r="R63" s="149" t="s">
        <v>8</v>
      </c>
      <c r="S63" s="141" t="s">
        <v>16</v>
      </c>
      <c r="T63" s="141" t="s">
        <v>17</v>
      </c>
      <c r="U63" s="141" t="s">
        <v>18</v>
      </c>
      <c r="V63" s="141" t="s">
        <v>19</v>
      </c>
      <c r="W63" s="142"/>
      <c r="X63" s="142"/>
      <c r="Y63" s="142"/>
      <c r="Z63" s="142"/>
      <c r="AA63" s="141"/>
      <c r="AB63" s="141"/>
      <c r="AC63" s="141"/>
      <c r="AD63" s="141"/>
      <c r="AE63" s="141"/>
      <c r="AF63" s="141"/>
      <c r="AG63" s="141"/>
      <c r="AH63" s="141"/>
      <c r="AI63" s="141"/>
      <c r="AJ63" s="141"/>
      <c r="AK63" s="141"/>
      <c r="AL63" s="141"/>
      <c r="AM63" s="141"/>
      <c r="AN63" s="141"/>
      <c r="AO63" s="141"/>
      <c r="AP63" s="141"/>
      <c r="AQ63" s="141"/>
      <c r="AR63" s="141"/>
      <c r="AS63" s="141"/>
      <c r="AT63" s="141"/>
      <c r="AU63" s="141"/>
      <c r="AV63" s="141"/>
      <c r="AW63" s="141"/>
      <c r="AX63" s="141"/>
      <c r="AY63" s="141"/>
      <c r="AZ63" s="141"/>
      <c r="BA63" s="141"/>
      <c r="BB63" s="141"/>
      <c r="BC63" s="141"/>
      <c r="BD63" s="141"/>
      <c r="BE63" s="141"/>
      <c r="BF63" s="141"/>
      <c r="BG63" s="141"/>
      <c r="BH63" s="141"/>
      <c r="BI63" s="141"/>
      <c r="BJ63" s="141"/>
    </row>
    <row r="64" spans="1:62" ht="12.75" customHeight="1">
      <c r="A64" s="307"/>
      <c r="B64" s="251"/>
      <c r="C64" s="285"/>
      <c r="D64" s="290"/>
      <c r="E64" s="291"/>
      <c r="F64" s="278" t="s">
        <v>190</v>
      </c>
      <c r="G64" s="228">
        <f>IF(COUNT(S69:BJ69)&gt;1,ROUND(SLOPE($S$69:$BJ$69,$S$68:$BJ$68),4),"")</f>
        <v>2.8000000000000001E-2</v>
      </c>
      <c r="H64" s="236"/>
      <c r="I64" s="236"/>
      <c r="J64" s="337" t="s">
        <v>200</v>
      </c>
      <c r="K64" s="337"/>
      <c r="L64" s="337"/>
      <c r="M64" s="337" t="s">
        <v>201</v>
      </c>
      <c r="N64" s="337">
        <v>37.000100000000003</v>
      </c>
      <c r="O64" s="337" t="s">
        <v>202</v>
      </c>
      <c r="P64" s="337"/>
      <c r="Q64" s="149" t="s">
        <v>55</v>
      </c>
      <c r="R64" s="149"/>
      <c r="S64" s="144">
        <v>0</v>
      </c>
      <c r="T64" s="144">
        <v>0</v>
      </c>
      <c r="U64" s="144">
        <v>0</v>
      </c>
      <c r="V64" s="144">
        <v>0</v>
      </c>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4"/>
      <c r="AY64" s="144"/>
      <c r="AZ64" s="144"/>
      <c r="BA64" s="144"/>
      <c r="BB64" s="144"/>
      <c r="BC64" s="144"/>
      <c r="BD64" s="144"/>
      <c r="BE64" s="144"/>
      <c r="BF64" s="144"/>
      <c r="BG64" s="144"/>
      <c r="BH64" s="144"/>
      <c r="BI64" s="144"/>
      <c r="BJ64" s="144"/>
    </row>
    <row r="65" spans="1:62" ht="12.75" customHeight="1">
      <c r="A65" s="307"/>
      <c r="B65" s="33"/>
      <c r="C65" s="23"/>
      <c r="D65" s="82"/>
      <c r="E65" s="82"/>
      <c r="F65" s="83"/>
      <c r="G65" s="270" t="s">
        <v>127</v>
      </c>
      <c r="H65" s="236"/>
      <c r="I65" s="236"/>
      <c r="J65" s="337" t="s">
        <v>203</v>
      </c>
      <c r="K65" s="337"/>
      <c r="L65" s="337"/>
      <c r="M65" s="337" t="s">
        <v>204</v>
      </c>
      <c r="N65" s="337">
        <v>178.93</v>
      </c>
      <c r="O65" s="337" t="s">
        <v>205</v>
      </c>
      <c r="P65" s="337"/>
      <c r="Q65" s="145" t="s">
        <v>9</v>
      </c>
      <c r="R65" s="145"/>
      <c r="S65" s="146">
        <v>5.0891203703703702E-2</v>
      </c>
      <c r="T65" s="146">
        <v>6.4270833333333333E-2</v>
      </c>
      <c r="U65" s="146">
        <v>7.8275462962962963E-2</v>
      </c>
      <c r="V65" s="146">
        <v>9.2511574074074066E-2</v>
      </c>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c r="AW65" s="146"/>
      <c r="AX65" s="146"/>
      <c r="AY65" s="146"/>
      <c r="AZ65" s="146"/>
      <c r="BA65" s="146"/>
      <c r="BB65" s="146"/>
      <c r="BC65" s="146"/>
      <c r="BD65" s="146"/>
      <c r="BE65" s="146"/>
      <c r="BF65" s="146"/>
      <c r="BG65" s="146"/>
      <c r="BH65" s="146"/>
      <c r="BI65" s="146"/>
      <c r="BJ65" s="146"/>
    </row>
    <row r="66" spans="1:62" ht="12.75" customHeight="1">
      <c r="A66" s="307"/>
      <c r="B66" s="152" t="s">
        <v>102</v>
      </c>
      <c r="C66" s="182"/>
      <c r="D66" s="182"/>
      <c r="E66" s="182"/>
      <c r="F66" s="182"/>
      <c r="G66" s="182"/>
      <c r="H66" s="2"/>
      <c r="I66" s="236"/>
      <c r="J66" s="337" t="s">
        <v>206</v>
      </c>
      <c r="K66" s="337"/>
      <c r="L66" s="337"/>
      <c r="M66" s="337" t="s">
        <v>207</v>
      </c>
      <c r="N66" s="337">
        <v>2.3767</v>
      </c>
      <c r="O66" s="337" t="s">
        <v>15</v>
      </c>
      <c r="P66" s="337"/>
      <c r="Q66" s="145" t="s">
        <v>10</v>
      </c>
      <c r="R66" s="145"/>
      <c r="S66" s="146">
        <v>5.3715277777777772E-2</v>
      </c>
      <c r="T66" s="146">
        <v>6.7210648148148144E-2</v>
      </c>
      <c r="U66" s="146">
        <v>8.1550925925925929E-2</v>
      </c>
      <c r="V66" s="146">
        <v>9.5520833333333333E-2</v>
      </c>
      <c r="W66" s="146"/>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146"/>
      <c r="AW66" s="146"/>
      <c r="AX66" s="146"/>
      <c r="AY66" s="146"/>
      <c r="AZ66" s="146"/>
      <c r="BA66" s="146"/>
      <c r="BB66" s="146"/>
      <c r="BC66" s="146"/>
      <c r="BD66" s="146"/>
      <c r="BE66" s="146"/>
      <c r="BF66" s="146"/>
      <c r="BG66" s="146"/>
      <c r="BH66" s="146"/>
      <c r="BI66" s="146"/>
      <c r="BJ66" s="146"/>
    </row>
    <row r="67" spans="1:62" ht="12.75" customHeight="1">
      <c r="A67" s="307"/>
      <c r="B67" s="8"/>
      <c r="C67" s="8"/>
      <c r="D67" s="8"/>
      <c r="E67" s="8"/>
      <c r="F67" s="8"/>
      <c r="G67" s="8"/>
      <c r="H67" s="8"/>
      <c r="I67" s="2"/>
      <c r="J67" s="336" t="s">
        <v>208</v>
      </c>
      <c r="K67" s="336"/>
      <c r="L67" s="336"/>
      <c r="M67" s="336" t="s">
        <v>209</v>
      </c>
      <c r="N67" s="336">
        <v>4.0899999999999999E-2</v>
      </c>
      <c r="O67" s="336" t="s">
        <v>15</v>
      </c>
      <c r="P67" s="336"/>
      <c r="Q67" s="247" t="s">
        <v>11</v>
      </c>
      <c r="R67" s="247"/>
      <c r="S67" s="247">
        <v>122</v>
      </c>
      <c r="T67" s="247">
        <v>127</v>
      </c>
      <c r="U67" s="247">
        <v>141</v>
      </c>
      <c r="V67" s="247">
        <v>130</v>
      </c>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row>
    <row r="68" spans="1:62" ht="12.75" customHeight="1">
      <c r="A68" s="307"/>
      <c r="B68" s="8"/>
      <c r="C68" s="23"/>
      <c r="D68" s="23"/>
      <c r="E68" s="23"/>
      <c r="F68" s="23"/>
      <c r="G68" s="23"/>
      <c r="H68" s="2"/>
      <c r="I68" s="2"/>
      <c r="J68" s="336" t="s">
        <v>210</v>
      </c>
      <c r="K68" s="336">
        <v>0</v>
      </c>
      <c r="L68" s="336"/>
      <c r="M68" s="336" t="s">
        <v>211</v>
      </c>
      <c r="N68" s="336">
        <v>94.2</v>
      </c>
      <c r="O68" s="336" t="s">
        <v>212</v>
      </c>
      <c r="P68" s="336"/>
      <c r="Q68" s="54" t="s">
        <v>229</v>
      </c>
      <c r="R68" s="54" t="s">
        <v>205</v>
      </c>
      <c r="S68" s="55">
        <v>173.351</v>
      </c>
      <c r="T68" s="55">
        <v>82.927599999999998</v>
      </c>
      <c r="U68" s="55">
        <v>41.3048</v>
      </c>
      <c r="V68" s="55">
        <v>18.587399999999999</v>
      </c>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row>
    <row r="69" spans="1:62" ht="12.75" customHeight="1">
      <c r="A69" s="307"/>
      <c r="B69" s="33"/>
      <c r="C69" s="33"/>
      <c r="D69" s="33"/>
      <c r="E69" s="33"/>
      <c r="F69" s="33"/>
      <c r="G69" s="33"/>
      <c r="H69" s="30"/>
      <c r="I69" s="30"/>
      <c r="J69" s="336" t="s">
        <v>214</v>
      </c>
      <c r="K69" s="336">
        <v>0</v>
      </c>
      <c r="L69" s="336"/>
      <c r="M69" s="336" t="s">
        <v>215</v>
      </c>
      <c r="N69" s="336">
        <v>0.92</v>
      </c>
      <c r="O69" s="336"/>
      <c r="P69" s="336" t="s">
        <v>13</v>
      </c>
      <c r="Q69" s="56" t="s">
        <v>230</v>
      </c>
      <c r="R69" s="56" t="s">
        <v>14</v>
      </c>
      <c r="S69" s="57">
        <v>2.8344</v>
      </c>
      <c r="T69" s="57">
        <v>-0.45960000000000001</v>
      </c>
      <c r="U69" s="57">
        <v>-1.1491</v>
      </c>
      <c r="V69" s="57">
        <v>-1.3789</v>
      </c>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row>
    <row r="70" spans="1:62" ht="12.75" customHeight="1">
      <c r="A70" s="307"/>
      <c r="B70" s="33"/>
      <c r="C70" s="33"/>
      <c r="D70" s="33"/>
      <c r="E70" s="33"/>
      <c r="F70" s="33"/>
      <c r="G70" s="33"/>
      <c r="H70" s="30"/>
      <c r="I70" s="30"/>
      <c r="J70" s="336" t="s">
        <v>217</v>
      </c>
      <c r="K70" s="336">
        <v>0</v>
      </c>
      <c r="L70" s="336" t="s">
        <v>218</v>
      </c>
      <c r="M70" s="336" t="s">
        <v>6</v>
      </c>
      <c r="N70" s="336" t="s">
        <v>111</v>
      </c>
      <c r="O70" s="336"/>
      <c r="P70" s="336"/>
      <c r="Q70" s="122" t="s">
        <v>231</v>
      </c>
      <c r="R70" s="122">
        <v>1</v>
      </c>
      <c r="S70" s="123">
        <v>80.043899999999994</v>
      </c>
      <c r="T70" s="123">
        <v>80.043899999999994</v>
      </c>
      <c r="U70" s="123">
        <v>80.043899999999994</v>
      </c>
      <c r="V70" s="123">
        <v>80.043899999999994</v>
      </c>
      <c r="W70" s="124"/>
      <c r="X70" s="124"/>
      <c r="Y70" s="124"/>
      <c r="Z70" s="124"/>
      <c r="AA70" s="124"/>
      <c r="AB70" s="124"/>
      <c r="AC70" s="124"/>
      <c r="AD70" s="124"/>
      <c r="AE70" s="124"/>
      <c r="AF70" s="124"/>
      <c r="AG70" s="122"/>
      <c r="AH70" s="122"/>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22"/>
      <c r="BF70" s="122"/>
      <c r="BG70" s="122"/>
      <c r="BH70" s="122"/>
      <c r="BI70" s="122"/>
      <c r="BJ70" s="122"/>
    </row>
    <row r="71" spans="1:62" ht="12.75" customHeight="1">
      <c r="A71" s="307"/>
      <c r="B71" s="33"/>
      <c r="C71" s="33"/>
      <c r="D71" s="33"/>
      <c r="E71" s="33"/>
      <c r="F71" s="33"/>
      <c r="G71" s="33"/>
      <c r="H71" s="2"/>
      <c r="I71" s="2"/>
      <c r="J71" s="336" t="s">
        <v>220</v>
      </c>
      <c r="K71" s="336">
        <v>0</v>
      </c>
      <c r="L71" s="336" t="s">
        <v>221</v>
      </c>
      <c r="M71" s="336" t="s">
        <v>222</v>
      </c>
      <c r="N71" s="336">
        <v>-2.2401</v>
      </c>
      <c r="O71" s="336" t="s">
        <v>14</v>
      </c>
      <c r="P71" s="336"/>
      <c r="Q71" s="122" t="s">
        <v>232</v>
      </c>
      <c r="R71" s="122" t="s">
        <v>224</v>
      </c>
      <c r="S71" s="123">
        <v>0</v>
      </c>
      <c r="T71" s="123">
        <v>0</v>
      </c>
      <c r="U71" s="123">
        <v>0</v>
      </c>
      <c r="V71" s="123">
        <v>0</v>
      </c>
      <c r="W71" s="124"/>
      <c r="X71" s="124"/>
      <c r="Y71" s="124"/>
      <c r="Z71" s="124"/>
      <c r="AA71" s="124"/>
      <c r="AB71" s="124"/>
      <c r="AC71" s="124"/>
      <c r="AD71" s="124"/>
      <c r="AE71" s="124"/>
      <c r="AF71" s="124"/>
      <c r="AG71" s="122"/>
      <c r="AH71" s="122"/>
      <c r="AI71" s="122"/>
      <c r="AJ71" s="122"/>
      <c r="AK71" s="122"/>
      <c r="AL71" s="122"/>
      <c r="AM71" s="122"/>
      <c r="AN71" s="122"/>
      <c r="AO71" s="122"/>
      <c r="AP71" s="122"/>
      <c r="AQ71" s="122"/>
      <c r="AR71" s="122"/>
      <c r="AS71" s="122"/>
      <c r="AT71" s="122"/>
      <c r="AU71" s="122"/>
      <c r="AV71" s="122"/>
      <c r="AW71" s="122"/>
      <c r="AX71" s="122"/>
      <c r="AY71" s="122"/>
      <c r="AZ71" s="122"/>
      <c r="BA71" s="122"/>
      <c r="BB71" s="122"/>
      <c r="BC71" s="122"/>
      <c r="BD71" s="122"/>
      <c r="BE71" s="122"/>
      <c r="BF71" s="122"/>
      <c r="BG71" s="122"/>
      <c r="BH71" s="122"/>
      <c r="BI71" s="122"/>
      <c r="BJ71" s="122"/>
    </row>
    <row r="72" spans="1:62" ht="12.75" customHeight="1">
      <c r="A72" s="307"/>
      <c r="B72" s="33"/>
      <c r="C72" s="33"/>
      <c r="D72" s="33"/>
      <c r="E72" s="33"/>
      <c r="F72" s="33"/>
      <c r="G72" s="33"/>
      <c r="H72" s="2"/>
      <c r="I72" s="2"/>
      <c r="J72" s="336" t="s">
        <v>225</v>
      </c>
      <c r="K72" s="336">
        <v>2</v>
      </c>
      <c r="L72" s="336" t="s">
        <v>226</v>
      </c>
      <c r="M72" s="336" t="s">
        <v>227</v>
      </c>
      <c r="N72" s="336">
        <v>2.7799999999999998E-2</v>
      </c>
      <c r="O72" s="336"/>
      <c r="P72" s="336"/>
      <c r="Q72" s="125"/>
      <c r="R72" s="125"/>
      <c r="S72" s="126"/>
      <c r="T72" s="126"/>
      <c r="U72" s="126"/>
      <c r="V72" s="126"/>
      <c r="W72" s="127"/>
      <c r="X72" s="127"/>
      <c r="Y72" s="127"/>
      <c r="Z72" s="127"/>
      <c r="AA72" s="127"/>
      <c r="AB72" s="127"/>
      <c r="AC72" s="127"/>
      <c r="AD72" s="127"/>
      <c r="AE72" s="127"/>
      <c r="AF72" s="127"/>
      <c r="AG72" s="122"/>
      <c r="AH72" s="122"/>
      <c r="AI72" s="122"/>
      <c r="AJ72" s="122"/>
      <c r="AK72" s="122"/>
      <c r="AL72" s="122"/>
      <c r="AM72" s="122"/>
      <c r="AN72" s="122"/>
      <c r="AO72" s="122"/>
      <c r="AP72" s="122"/>
      <c r="AQ72" s="122"/>
      <c r="AR72" s="122"/>
      <c r="AS72" s="122"/>
      <c r="AT72" s="122"/>
      <c r="AU72" s="122"/>
      <c r="AV72" s="122"/>
      <c r="AW72" s="122"/>
      <c r="AX72" s="122"/>
      <c r="AY72" s="122"/>
      <c r="AZ72" s="122"/>
      <c r="BA72" s="122"/>
      <c r="BB72" s="122"/>
      <c r="BC72" s="122"/>
      <c r="BD72" s="122"/>
      <c r="BE72" s="122"/>
      <c r="BF72" s="122"/>
      <c r="BG72" s="122"/>
      <c r="BH72" s="122"/>
      <c r="BI72" s="122"/>
      <c r="BJ72" s="122"/>
    </row>
    <row r="73" spans="1:62" ht="12.75" customHeight="1">
      <c r="A73" s="307"/>
      <c r="B73" s="260"/>
      <c r="C73" s="260"/>
      <c r="D73" s="260"/>
      <c r="E73" s="260"/>
      <c r="F73" s="260"/>
      <c r="G73" s="260"/>
      <c r="H73" s="2"/>
      <c r="I73" s="2"/>
      <c r="J73" s="340"/>
      <c r="K73" s="340"/>
      <c r="L73" s="340"/>
      <c r="M73" s="340"/>
      <c r="N73" s="340"/>
      <c r="O73" s="340"/>
      <c r="P73" s="340"/>
      <c r="Q73" s="125"/>
      <c r="R73" s="125"/>
      <c r="S73" s="126"/>
      <c r="T73" s="126"/>
      <c r="U73" s="126"/>
      <c r="V73" s="126"/>
      <c r="W73" s="124"/>
      <c r="X73" s="124"/>
      <c r="Y73" s="124"/>
      <c r="Z73" s="124"/>
      <c r="AA73" s="124"/>
      <c r="AB73" s="124"/>
      <c r="AC73" s="124"/>
      <c r="AD73" s="124"/>
      <c r="AE73" s="124"/>
      <c r="AF73" s="124"/>
      <c r="AG73" s="128"/>
      <c r="AH73" s="128"/>
      <c r="AI73" s="128"/>
      <c r="AJ73" s="128"/>
      <c r="AK73" s="128"/>
      <c r="AL73" s="128"/>
      <c r="AM73" s="128"/>
      <c r="AN73" s="128"/>
      <c r="AO73" s="128"/>
      <c r="AP73" s="128"/>
      <c r="AQ73" s="128"/>
      <c r="AR73" s="128"/>
      <c r="AS73" s="128"/>
      <c r="AT73" s="128"/>
      <c r="AU73" s="128"/>
      <c r="AV73" s="128"/>
      <c r="AW73" s="128"/>
      <c r="AX73" s="128"/>
      <c r="AY73" s="128"/>
      <c r="AZ73" s="128"/>
      <c r="BA73" s="128"/>
      <c r="BB73" s="128"/>
      <c r="BC73" s="128"/>
      <c r="BD73" s="128"/>
      <c r="BE73" s="128"/>
      <c r="BF73" s="128"/>
      <c r="BG73" s="128"/>
      <c r="BH73" s="128"/>
      <c r="BI73" s="128"/>
      <c r="BJ73" s="128"/>
    </row>
    <row r="74" spans="1:62" ht="12.75" customHeight="1">
      <c r="A74" s="307"/>
      <c r="B74" s="33"/>
      <c r="C74" s="33"/>
      <c r="D74" s="33"/>
      <c r="E74" s="33"/>
      <c r="F74" s="33"/>
      <c r="G74" s="33"/>
      <c r="H74" s="2"/>
      <c r="I74" s="2"/>
      <c r="J74" s="338"/>
      <c r="K74" s="338"/>
      <c r="L74" s="338"/>
      <c r="M74" s="338"/>
      <c r="N74" s="338"/>
      <c r="O74" s="338"/>
      <c r="P74" s="338"/>
      <c r="Q74" s="122"/>
      <c r="R74" s="122"/>
      <c r="S74" s="126"/>
      <c r="T74" s="126"/>
      <c r="U74" s="126"/>
      <c r="V74" s="126"/>
      <c r="W74" s="124"/>
      <c r="X74" s="124"/>
      <c r="Y74" s="124"/>
      <c r="Z74" s="124"/>
      <c r="AA74" s="124"/>
      <c r="AB74" s="124"/>
      <c r="AC74" s="124"/>
      <c r="AD74" s="124"/>
      <c r="AE74" s="124"/>
      <c r="AF74" s="124"/>
      <c r="AG74" s="122"/>
      <c r="AH74" s="122"/>
      <c r="AI74" s="122"/>
      <c r="AJ74" s="122"/>
      <c r="AK74" s="122"/>
      <c r="AL74" s="122"/>
      <c r="AM74" s="122"/>
      <c r="AN74" s="122"/>
      <c r="AO74" s="122"/>
      <c r="AP74" s="122"/>
      <c r="AQ74" s="122"/>
      <c r="AR74" s="122"/>
      <c r="AS74" s="122"/>
      <c r="AT74" s="122"/>
      <c r="AU74" s="122"/>
      <c r="AV74" s="122"/>
      <c r="AW74" s="122"/>
      <c r="AX74" s="122"/>
      <c r="AY74" s="122"/>
      <c r="AZ74" s="122"/>
      <c r="BA74" s="122"/>
      <c r="BB74" s="122"/>
      <c r="BC74" s="122"/>
      <c r="BD74" s="122"/>
      <c r="BE74" s="122"/>
      <c r="BF74" s="122"/>
      <c r="BG74" s="122"/>
      <c r="BH74" s="122"/>
      <c r="BI74" s="122"/>
      <c r="BJ74" s="122"/>
    </row>
    <row r="75" spans="1:62" ht="12.75" customHeight="1">
      <c r="A75" s="307"/>
      <c r="B75" s="33"/>
      <c r="C75" s="33"/>
      <c r="D75" s="33"/>
      <c r="E75" s="33"/>
      <c r="F75" s="33"/>
      <c r="G75" s="33"/>
      <c r="H75" s="2"/>
      <c r="I75" s="2"/>
      <c r="J75" s="338"/>
      <c r="K75" s="338"/>
      <c r="L75" s="338"/>
      <c r="M75" s="338"/>
      <c r="N75" s="338"/>
      <c r="O75" s="338"/>
      <c r="P75" s="338"/>
      <c r="Q75" s="206" t="s">
        <v>145</v>
      </c>
      <c r="R75" s="122"/>
      <c r="S75" s="229" t="str">
        <f t="shared" ref="S75:BJ75" si="12">IF(ISNUMBER(S69),S63,"")</f>
        <v>J°1</v>
      </c>
      <c r="T75" s="229" t="str">
        <f t="shared" si="12"/>
        <v>J°2</v>
      </c>
      <c r="U75" s="229" t="str">
        <f t="shared" si="12"/>
        <v>J°3</v>
      </c>
      <c r="V75" s="229" t="str">
        <f t="shared" si="12"/>
        <v>J°4</v>
      </c>
      <c r="W75" s="229" t="str">
        <f t="shared" si="12"/>
        <v/>
      </c>
      <c r="X75" s="229" t="str">
        <f t="shared" si="12"/>
        <v/>
      </c>
      <c r="Y75" s="229" t="str">
        <f t="shared" si="12"/>
        <v/>
      </c>
      <c r="Z75" s="229" t="str">
        <f t="shared" si="12"/>
        <v/>
      </c>
      <c r="AA75" s="229" t="str">
        <f t="shared" si="12"/>
        <v/>
      </c>
      <c r="AB75" s="229" t="str">
        <f t="shared" si="12"/>
        <v/>
      </c>
      <c r="AC75" s="229" t="str">
        <f t="shared" si="12"/>
        <v/>
      </c>
      <c r="AD75" s="229" t="str">
        <f t="shared" si="12"/>
        <v/>
      </c>
      <c r="AE75" s="229" t="str">
        <f t="shared" si="12"/>
        <v/>
      </c>
      <c r="AF75" s="229" t="str">
        <f t="shared" si="12"/>
        <v/>
      </c>
      <c r="AG75" s="229" t="str">
        <f t="shared" si="12"/>
        <v/>
      </c>
      <c r="AH75" s="229" t="str">
        <f t="shared" si="12"/>
        <v/>
      </c>
      <c r="AI75" s="229" t="str">
        <f t="shared" si="12"/>
        <v/>
      </c>
      <c r="AJ75" s="229" t="str">
        <f t="shared" si="12"/>
        <v/>
      </c>
      <c r="AK75" s="229" t="str">
        <f t="shared" si="12"/>
        <v/>
      </c>
      <c r="AL75" s="229" t="str">
        <f t="shared" si="12"/>
        <v/>
      </c>
      <c r="AM75" s="229" t="str">
        <f t="shared" si="12"/>
        <v/>
      </c>
      <c r="AN75" s="229" t="str">
        <f t="shared" si="12"/>
        <v/>
      </c>
      <c r="AO75" s="229" t="str">
        <f t="shared" si="12"/>
        <v/>
      </c>
      <c r="AP75" s="229" t="str">
        <f t="shared" si="12"/>
        <v/>
      </c>
      <c r="AQ75" s="229" t="str">
        <f t="shared" si="12"/>
        <v/>
      </c>
      <c r="AR75" s="229" t="str">
        <f t="shared" si="12"/>
        <v/>
      </c>
      <c r="AS75" s="229" t="str">
        <f t="shared" si="12"/>
        <v/>
      </c>
      <c r="AT75" s="229" t="str">
        <f t="shared" si="12"/>
        <v/>
      </c>
      <c r="AU75" s="229" t="str">
        <f t="shared" si="12"/>
        <v/>
      </c>
      <c r="AV75" s="229" t="str">
        <f t="shared" si="12"/>
        <v/>
      </c>
      <c r="AW75" s="229" t="str">
        <f t="shared" si="12"/>
        <v/>
      </c>
      <c r="AX75" s="229" t="str">
        <f t="shared" si="12"/>
        <v/>
      </c>
      <c r="AY75" s="229" t="str">
        <f t="shared" si="12"/>
        <v/>
      </c>
      <c r="AZ75" s="229" t="str">
        <f t="shared" si="12"/>
        <v/>
      </c>
      <c r="BA75" s="229" t="str">
        <f t="shared" si="12"/>
        <v/>
      </c>
      <c r="BB75" s="229" t="str">
        <f t="shared" si="12"/>
        <v/>
      </c>
      <c r="BC75" s="229" t="str">
        <f t="shared" si="12"/>
        <v/>
      </c>
      <c r="BD75" s="229" t="str">
        <f t="shared" si="12"/>
        <v/>
      </c>
      <c r="BE75" s="229" t="str">
        <f t="shared" si="12"/>
        <v/>
      </c>
      <c r="BF75" s="229" t="str">
        <f t="shared" si="12"/>
        <v/>
      </c>
      <c r="BG75" s="229" t="str">
        <f t="shared" si="12"/>
        <v/>
      </c>
      <c r="BH75" s="229" t="str">
        <f t="shared" si="12"/>
        <v/>
      </c>
      <c r="BI75" s="229" t="str">
        <f t="shared" si="12"/>
        <v/>
      </c>
      <c r="BJ75" s="229" t="str">
        <f t="shared" si="12"/>
        <v/>
      </c>
    </row>
    <row r="76" spans="1:62" ht="12.75" customHeight="1">
      <c r="A76" s="307"/>
      <c r="B76" s="33"/>
      <c r="C76" s="33"/>
      <c r="D76" s="33"/>
      <c r="E76" s="33"/>
      <c r="F76" s="33"/>
      <c r="G76" s="33"/>
      <c r="H76" s="2"/>
      <c r="I76" s="2"/>
      <c r="J76" s="338"/>
      <c r="K76" s="338"/>
      <c r="L76" s="338"/>
      <c r="M76" s="338"/>
      <c r="N76" s="338"/>
      <c r="O76" s="338"/>
      <c r="P76" s="338"/>
      <c r="Q76" s="223" t="s">
        <v>139</v>
      </c>
      <c r="R76" s="223" t="s">
        <v>138</v>
      </c>
      <c r="S76" s="215">
        <f t="shared" ref="S76:BJ76" si="13">IF(ISNUMBER(S69),S69-($G$64*S68+$G$63),"")</f>
        <v>0.23537199999999991</v>
      </c>
      <c r="T76" s="215">
        <f t="shared" si="13"/>
        <v>-0.52677280000000026</v>
      </c>
      <c r="U76" s="215">
        <f t="shared" si="13"/>
        <v>-5.0834400000000057E-2</v>
      </c>
      <c r="V76" s="215">
        <f t="shared" si="13"/>
        <v>0.3554527999999999</v>
      </c>
      <c r="W76" s="215" t="str">
        <f t="shared" si="13"/>
        <v/>
      </c>
      <c r="X76" s="215" t="str">
        <f t="shared" si="13"/>
        <v/>
      </c>
      <c r="Y76" s="215" t="str">
        <f t="shared" si="13"/>
        <v/>
      </c>
      <c r="Z76" s="215" t="str">
        <f t="shared" si="13"/>
        <v/>
      </c>
      <c r="AA76" s="215" t="str">
        <f t="shared" si="13"/>
        <v/>
      </c>
      <c r="AB76" s="215" t="str">
        <f t="shared" si="13"/>
        <v/>
      </c>
      <c r="AC76" s="215" t="str">
        <f t="shared" si="13"/>
        <v/>
      </c>
      <c r="AD76" s="215" t="str">
        <f t="shared" si="13"/>
        <v/>
      </c>
      <c r="AE76" s="215" t="str">
        <f t="shared" si="13"/>
        <v/>
      </c>
      <c r="AF76" s="215" t="str">
        <f t="shared" si="13"/>
        <v/>
      </c>
      <c r="AG76" s="215" t="str">
        <f t="shared" si="13"/>
        <v/>
      </c>
      <c r="AH76" s="215" t="str">
        <f t="shared" si="13"/>
        <v/>
      </c>
      <c r="AI76" s="215" t="str">
        <f t="shared" si="13"/>
        <v/>
      </c>
      <c r="AJ76" s="215" t="str">
        <f t="shared" si="13"/>
        <v/>
      </c>
      <c r="AK76" s="215" t="str">
        <f t="shared" si="13"/>
        <v/>
      </c>
      <c r="AL76" s="215" t="str">
        <f t="shared" si="13"/>
        <v/>
      </c>
      <c r="AM76" s="215" t="str">
        <f t="shared" si="13"/>
        <v/>
      </c>
      <c r="AN76" s="215" t="str">
        <f t="shared" si="13"/>
        <v/>
      </c>
      <c r="AO76" s="215" t="str">
        <f t="shared" si="13"/>
        <v/>
      </c>
      <c r="AP76" s="215" t="str">
        <f t="shared" si="13"/>
        <v/>
      </c>
      <c r="AQ76" s="215" t="str">
        <f t="shared" si="13"/>
        <v/>
      </c>
      <c r="AR76" s="215" t="str">
        <f t="shared" si="13"/>
        <v/>
      </c>
      <c r="AS76" s="215" t="str">
        <f t="shared" si="13"/>
        <v/>
      </c>
      <c r="AT76" s="215" t="str">
        <f t="shared" si="13"/>
        <v/>
      </c>
      <c r="AU76" s="215" t="str">
        <f t="shared" si="13"/>
        <v/>
      </c>
      <c r="AV76" s="215" t="str">
        <f t="shared" si="13"/>
        <v/>
      </c>
      <c r="AW76" s="215" t="str">
        <f t="shared" si="13"/>
        <v/>
      </c>
      <c r="AX76" s="215" t="str">
        <f t="shared" si="13"/>
        <v/>
      </c>
      <c r="AY76" s="215" t="str">
        <f t="shared" si="13"/>
        <v/>
      </c>
      <c r="AZ76" s="215" t="str">
        <f t="shared" si="13"/>
        <v/>
      </c>
      <c r="BA76" s="215" t="str">
        <f t="shared" si="13"/>
        <v/>
      </c>
      <c r="BB76" s="215" t="str">
        <f t="shared" si="13"/>
        <v/>
      </c>
      <c r="BC76" s="215" t="str">
        <f t="shared" si="13"/>
        <v/>
      </c>
      <c r="BD76" s="215" t="str">
        <f t="shared" si="13"/>
        <v/>
      </c>
      <c r="BE76" s="215" t="str">
        <f t="shared" si="13"/>
        <v/>
      </c>
      <c r="BF76" s="215" t="str">
        <f t="shared" si="13"/>
        <v/>
      </c>
      <c r="BG76" s="215" t="str">
        <f t="shared" si="13"/>
        <v/>
      </c>
      <c r="BH76" s="215" t="str">
        <f t="shared" si="13"/>
        <v/>
      </c>
      <c r="BI76" s="215" t="str">
        <f t="shared" si="13"/>
        <v/>
      </c>
      <c r="BJ76" s="215" t="str">
        <f t="shared" si="13"/>
        <v/>
      </c>
    </row>
    <row r="77" spans="1:62" ht="12.75" customHeight="1">
      <c r="A77" s="307"/>
      <c r="B77" s="33"/>
      <c r="C77" s="226" t="s">
        <v>146</v>
      </c>
      <c r="D77" s="226" t="s">
        <v>147</v>
      </c>
      <c r="E77" s="207" t="s">
        <v>105</v>
      </c>
      <c r="F77" s="207" t="s">
        <v>106</v>
      </c>
      <c r="G77" s="2"/>
      <c r="H77" s="2"/>
      <c r="I77" s="2"/>
      <c r="J77" s="338"/>
      <c r="K77" s="338"/>
      <c r="L77" s="338"/>
      <c r="M77" s="338"/>
      <c r="N77" s="338"/>
      <c r="O77" s="338"/>
      <c r="P77" s="338"/>
      <c r="Q77" s="223" t="s">
        <v>144</v>
      </c>
      <c r="R77" s="224">
        <f>IF(SUMPRODUCT(--ISNUMBER(S77:BJ77))&gt;0,AVERAGE(S77:BJ77),"")</f>
        <v>0.29210800000000003</v>
      </c>
      <c r="S77" s="249">
        <f t="shared" ref="S77:BJ77" si="14">IF(ISNUMBER(S69),ABS(S76),"")</f>
        <v>0.23537199999999991</v>
      </c>
      <c r="T77" s="249">
        <f t="shared" si="14"/>
        <v>0.52677280000000026</v>
      </c>
      <c r="U77" s="249">
        <f t="shared" si="14"/>
        <v>5.0834400000000057E-2</v>
      </c>
      <c r="V77" s="249">
        <f t="shared" si="14"/>
        <v>0.3554527999999999</v>
      </c>
      <c r="W77" s="249" t="str">
        <f t="shared" si="14"/>
        <v/>
      </c>
      <c r="X77" s="249" t="str">
        <f t="shared" si="14"/>
        <v/>
      </c>
      <c r="Y77" s="249" t="str">
        <f t="shared" si="14"/>
        <v/>
      </c>
      <c r="Z77" s="249" t="str">
        <f t="shared" si="14"/>
        <v/>
      </c>
      <c r="AA77" s="249" t="str">
        <f t="shared" si="14"/>
        <v/>
      </c>
      <c r="AB77" s="249" t="str">
        <f t="shared" si="14"/>
        <v/>
      </c>
      <c r="AC77" s="249" t="str">
        <f t="shared" si="14"/>
        <v/>
      </c>
      <c r="AD77" s="249" t="str">
        <f t="shared" si="14"/>
        <v/>
      </c>
      <c r="AE77" s="249" t="str">
        <f t="shared" si="14"/>
        <v/>
      </c>
      <c r="AF77" s="249" t="str">
        <f t="shared" si="14"/>
        <v/>
      </c>
      <c r="AG77" s="249" t="str">
        <f t="shared" si="14"/>
        <v/>
      </c>
      <c r="AH77" s="249" t="str">
        <f t="shared" si="14"/>
        <v/>
      </c>
      <c r="AI77" s="249" t="str">
        <f t="shared" si="14"/>
        <v/>
      </c>
      <c r="AJ77" s="249" t="str">
        <f t="shared" si="14"/>
        <v/>
      </c>
      <c r="AK77" s="249" t="str">
        <f t="shared" si="14"/>
        <v/>
      </c>
      <c r="AL77" s="249" t="str">
        <f t="shared" si="14"/>
        <v/>
      </c>
      <c r="AM77" s="249" t="str">
        <f t="shared" si="14"/>
        <v/>
      </c>
      <c r="AN77" s="249" t="str">
        <f t="shared" si="14"/>
        <v/>
      </c>
      <c r="AO77" s="249" t="str">
        <f t="shared" si="14"/>
        <v/>
      </c>
      <c r="AP77" s="249" t="str">
        <f t="shared" si="14"/>
        <v/>
      </c>
      <c r="AQ77" s="249" t="str">
        <f t="shared" si="14"/>
        <v/>
      </c>
      <c r="AR77" s="249" t="str">
        <f t="shared" si="14"/>
        <v/>
      </c>
      <c r="AS77" s="249" t="str">
        <f t="shared" si="14"/>
        <v/>
      </c>
      <c r="AT77" s="249" t="str">
        <f t="shared" si="14"/>
        <v/>
      </c>
      <c r="AU77" s="249" t="str">
        <f t="shared" si="14"/>
        <v/>
      </c>
      <c r="AV77" s="249" t="str">
        <f t="shared" si="14"/>
        <v/>
      </c>
      <c r="AW77" s="249" t="str">
        <f t="shared" si="14"/>
        <v/>
      </c>
      <c r="AX77" s="249" t="str">
        <f t="shared" si="14"/>
        <v/>
      </c>
      <c r="AY77" s="249" t="str">
        <f t="shared" si="14"/>
        <v/>
      </c>
      <c r="AZ77" s="249" t="str">
        <f t="shared" si="14"/>
        <v/>
      </c>
      <c r="BA77" s="249" t="str">
        <f t="shared" si="14"/>
        <v/>
      </c>
      <c r="BB77" s="249" t="str">
        <f t="shared" si="14"/>
        <v/>
      </c>
      <c r="BC77" s="249" t="str">
        <f t="shared" si="14"/>
        <v/>
      </c>
      <c r="BD77" s="249" t="str">
        <f t="shared" si="14"/>
        <v/>
      </c>
      <c r="BE77" s="249" t="str">
        <f t="shared" si="14"/>
        <v/>
      </c>
      <c r="BF77" s="249" t="str">
        <f t="shared" si="14"/>
        <v/>
      </c>
      <c r="BG77" s="249" t="str">
        <f t="shared" si="14"/>
        <v/>
      </c>
      <c r="BH77" s="249" t="str">
        <f t="shared" si="14"/>
        <v/>
      </c>
      <c r="BI77" s="249" t="str">
        <f t="shared" si="14"/>
        <v/>
      </c>
      <c r="BJ77" s="249" t="str">
        <f t="shared" si="14"/>
        <v/>
      </c>
    </row>
    <row r="78" spans="1:62" ht="12.75" customHeight="1">
      <c r="A78" s="307"/>
      <c r="B78" s="23" t="s">
        <v>143</v>
      </c>
      <c r="C78" s="23">
        <v>2.5000000000000001E-2</v>
      </c>
      <c r="D78" s="23">
        <v>-2</v>
      </c>
      <c r="E78" s="23">
        <v>250</v>
      </c>
      <c r="F78" s="23">
        <v>0</v>
      </c>
      <c r="G78" s="33"/>
      <c r="H78" s="2"/>
      <c r="I78" s="2"/>
      <c r="J78" s="338"/>
      <c r="K78" s="338"/>
      <c r="L78" s="338"/>
      <c r="M78" s="338"/>
      <c r="N78" s="338"/>
      <c r="O78" s="338"/>
      <c r="P78" s="338"/>
      <c r="Q78" s="183" t="s">
        <v>140</v>
      </c>
      <c r="R78" s="183" t="s">
        <v>138</v>
      </c>
      <c r="S78" s="184">
        <f t="shared" ref="S78:BJ78" si="15">IF(ISNUMBER(S69),S69-($C$78*S68+$D$78),"")</f>
        <v>0.50062499999999988</v>
      </c>
      <c r="T78" s="184">
        <f t="shared" si="15"/>
        <v>-0.53278999999999987</v>
      </c>
      <c r="U78" s="184">
        <f t="shared" si="15"/>
        <v>-0.1817200000000001</v>
      </c>
      <c r="V78" s="184">
        <f t="shared" si="15"/>
        <v>0.15641499999999997</v>
      </c>
      <c r="W78" s="184" t="str">
        <f t="shared" si="15"/>
        <v/>
      </c>
      <c r="X78" s="184" t="str">
        <f t="shared" si="15"/>
        <v/>
      </c>
      <c r="Y78" s="184" t="str">
        <f t="shared" si="15"/>
        <v/>
      </c>
      <c r="Z78" s="184" t="str">
        <f t="shared" si="15"/>
        <v/>
      </c>
      <c r="AA78" s="184" t="str">
        <f t="shared" si="15"/>
        <v/>
      </c>
      <c r="AB78" s="184" t="str">
        <f t="shared" si="15"/>
        <v/>
      </c>
      <c r="AC78" s="184" t="str">
        <f t="shared" si="15"/>
        <v/>
      </c>
      <c r="AD78" s="184" t="str">
        <f t="shared" si="15"/>
        <v/>
      </c>
      <c r="AE78" s="184" t="str">
        <f t="shared" si="15"/>
        <v/>
      </c>
      <c r="AF78" s="184" t="str">
        <f t="shared" si="15"/>
        <v/>
      </c>
      <c r="AG78" s="184" t="str">
        <f t="shared" si="15"/>
        <v/>
      </c>
      <c r="AH78" s="184" t="str">
        <f t="shared" si="15"/>
        <v/>
      </c>
      <c r="AI78" s="184" t="str">
        <f t="shared" si="15"/>
        <v/>
      </c>
      <c r="AJ78" s="184" t="str">
        <f t="shared" si="15"/>
        <v/>
      </c>
      <c r="AK78" s="184" t="str">
        <f t="shared" si="15"/>
        <v/>
      </c>
      <c r="AL78" s="184" t="str">
        <f t="shared" si="15"/>
        <v/>
      </c>
      <c r="AM78" s="184" t="str">
        <f t="shared" si="15"/>
        <v/>
      </c>
      <c r="AN78" s="184" t="str">
        <f t="shared" si="15"/>
        <v/>
      </c>
      <c r="AO78" s="184" t="str">
        <f t="shared" si="15"/>
        <v/>
      </c>
      <c r="AP78" s="184" t="str">
        <f t="shared" si="15"/>
        <v/>
      </c>
      <c r="AQ78" s="184" t="str">
        <f t="shared" si="15"/>
        <v/>
      </c>
      <c r="AR78" s="184" t="str">
        <f t="shared" si="15"/>
        <v/>
      </c>
      <c r="AS78" s="184" t="str">
        <f t="shared" si="15"/>
        <v/>
      </c>
      <c r="AT78" s="184" t="str">
        <f t="shared" si="15"/>
        <v/>
      </c>
      <c r="AU78" s="184" t="str">
        <f t="shared" si="15"/>
        <v/>
      </c>
      <c r="AV78" s="184" t="str">
        <f t="shared" si="15"/>
        <v/>
      </c>
      <c r="AW78" s="184" t="str">
        <f t="shared" si="15"/>
        <v/>
      </c>
      <c r="AX78" s="184" t="str">
        <f t="shared" si="15"/>
        <v/>
      </c>
      <c r="AY78" s="184" t="str">
        <f t="shared" si="15"/>
        <v/>
      </c>
      <c r="AZ78" s="184" t="str">
        <f t="shared" si="15"/>
        <v/>
      </c>
      <c r="BA78" s="184" t="str">
        <f t="shared" si="15"/>
        <v/>
      </c>
      <c r="BB78" s="184" t="str">
        <f t="shared" si="15"/>
        <v/>
      </c>
      <c r="BC78" s="184" t="str">
        <f t="shared" si="15"/>
        <v/>
      </c>
      <c r="BD78" s="184" t="str">
        <f t="shared" si="15"/>
        <v/>
      </c>
      <c r="BE78" s="184" t="str">
        <f t="shared" si="15"/>
        <v/>
      </c>
      <c r="BF78" s="184" t="str">
        <f t="shared" si="15"/>
        <v/>
      </c>
      <c r="BG78" s="184" t="str">
        <f t="shared" si="15"/>
        <v/>
      </c>
      <c r="BH78" s="184" t="str">
        <f t="shared" si="15"/>
        <v/>
      </c>
      <c r="BI78" s="184" t="str">
        <f t="shared" si="15"/>
        <v/>
      </c>
      <c r="BJ78" s="184" t="str">
        <f t="shared" si="15"/>
        <v/>
      </c>
    </row>
    <row r="79" spans="1:62" ht="12.75" customHeight="1">
      <c r="A79" s="307"/>
      <c r="B79" s="197" t="s">
        <v>2</v>
      </c>
      <c r="C79" s="65" t="s">
        <v>188</v>
      </c>
      <c r="D79" s="65"/>
      <c r="E79" s="234">
        <f>$C$58*E78+$D$58</f>
        <v>4.25</v>
      </c>
      <c r="F79" s="234">
        <f>$C$58*F78+$D$58</f>
        <v>-2</v>
      </c>
      <c r="G79" s="66"/>
      <c r="H79" s="2"/>
      <c r="I79" s="2"/>
      <c r="J79" s="338"/>
      <c r="K79" s="338"/>
      <c r="L79" s="338"/>
      <c r="M79" s="338"/>
      <c r="N79" s="338"/>
      <c r="O79" s="338"/>
      <c r="P79" s="338"/>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row>
    <row r="80" spans="1:62" ht="12.75" customHeight="1">
      <c r="A80" s="308"/>
      <c r="B80" s="261"/>
      <c r="C80" s="234"/>
      <c r="D80" s="234"/>
      <c r="E80" s="234"/>
      <c r="F80" s="234"/>
      <c r="G80" s="234"/>
      <c r="H80" s="251"/>
      <c r="I80" s="251"/>
      <c r="J80" s="339"/>
      <c r="K80" s="339"/>
      <c r="L80" s="339"/>
      <c r="M80" s="339"/>
      <c r="N80" s="339"/>
      <c r="O80" s="339"/>
      <c r="P80" s="339"/>
      <c r="Q80" s="179"/>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c r="BA80" s="131"/>
      <c r="BB80" s="131"/>
      <c r="BC80" s="131"/>
      <c r="BD80" s="131"/>
      <c r="BE80" s="131"/>
      <c r="BF80" s="131"/>
      <c r="BG80" s="131"/>
      <c r="BH80" s="131"/>
      <c r="BI80" s="131"/>
      <c r="BJ80" s="131"/>
    </row>
  </sheetData>
  <pageMargins left="0.7" right="0.7" top="0.78740157499999996" bottom="0.78740157499999996" header="0.3" footer="0.3"/>
  <drawing r:id="rId1"/>
  <legacyDrawing r:id="rId2"/>
</worksheet>
</file>

<file path=xl/worksheets/sheet3.xml><?xml version="1.0" encoding="utf-8"?>
<worksheet xmlns="http://schemas.openxmlformats.org/spreadsheetml/2006/main" xmlns:r="http://schemas.openxmlformats.org/officeDocument/2006/relationships">
  <dimension ref="A1:BD92"/>
  <sheetViews>
    <sheetView showGridLines="0" zoomScale="85" zoomScaleNormal="85" workbookViewId="0">
      <selection activeCell="B3" sqref="B3"/>
    </sheetView>
  </sheetViews>
  <sheetFormatPr baseColWidth="10" defaultRowHeight="12.75"/>
  <cols>
    <col min="1" max="1" width="12" style="18" customWidth="1"/>
    <col min="2" max="2" width="8.7109375" style="18" customWidth="1"/>
    <col min="3" max="6" width="9.7109375" style="18" customWidth="1"/>
    <col min="7" max="7" width="21.85546875" style="18" customWidth="1"/>
    <col min="8" max="9" width="49" customWidth="1"/>
    <col min="10" max="10" width="6.7109375" customWidth="1"/>
    <col min="11" max="11" width="22.7109375" customWidth="1"/>
    <col min="12" max="12" width="12.7109375" customWidth="1"/>
    <col min="13" max="20" width="8.7109375" customWidth="1"/>
    <col min="21" max="21" width="10.85546875" customWidth="1"/>
    <col min="22" max="26" width="8.7109375" customWidth="1"/>
    <col min="27" max="74" width="10.7109375" customWidth="1"/>
  </cols>
  <sheetData>
    <row r="1" spans="1:56" s="15" customFormat="1" ht="12.75" customHeight="1">
      <c r="A1" s="16" t="s">
        <v>53</v>
      </c>
      <c r="B1" s="17"/>
      <c r="D1" s="18" t="s">
        <v>126</v>
      </c>
      <c r="E1" s="34" t="s">
        <v>6</v>
      </c>
      <c r="F1" s="18"/>
      <c r="G1" s="193" t="s">
        <v>123</v>
      </c>
      <c r="H1" s="11"/>
      <c r="I1" s="12"/>
      <c r="J1" s="206" t="s">
        <v>137</v>
      </c>
      <c r="K1" s="205" t="s">
        <v>120</v>
      </c>
      <c r="L1" s="138" t="s">
        <v>152</v>
      </c>
      <c r="M1" s="86" t="s">
        <v>16</v>
      </c>
      <c r="N1" s="86" t="s">
        <v>17</v>
      </c>
      <c r="O1" s="86" t="s">
        <v>18</v>
      </c>
      <c r="P1" s="86" t="s">
        <v>19</v>
      </c>
      <c r="U1" s="35" t="s">
        <v>20</v>
      </c>
      <c r="V1" s="36" t="s">
        <v>21</v>
      </c>
      <c r="W1" s="37" t="s">
        <v>22</v>
      </c>
      <c r="X1" s="37" t="s">
        <v>23</v>
      </c>
      <c r="Y1" s="40" t="s">
        <v>24</v>
      </c>
      <c r="Z1" s="38" t="s">
        <v>25</v>
      </c>
      <c r="AA1" s="39" t="s">
        <v>26</v>
      </c>
      <c r="AB1" s="40" t="s">
        <v>27</v>
      </c>
      <c r="AC1" s="38" t="s">
        <v>6</v>
      </c>
      <c r="AD1" s="41" t="s">
        <v>28</v>
      </c>
      <c r="AE1" s="42" t="s">
        <v>29</v>
      </c>
      <c r="AF1" s="43" t="s">
        <v>30</v>
      </c>
      <c r="AG1" s="44" t="s">
        <v>31</v>
      </c>
      <c r="AH1" s="40" t="s">
        <v>32</v>
      </c>
      <c r="AI1" s="42" t="s">
        <v>33</v>
      </c>
      <c r="AJ1" s="43" t="s">
        <v>34</v>
      </c>
      <c r="AK1" s="44" t="s">
        <v>35</v>
      </c>
      <c r="AL1" s="40" t="s">
        <v>36</v>
      </c>
      <c r="AM1" s="41" t="s">
        <v>37</v>
      </c>
      <c r="AN1" s="45" t="s">
        <v>38</v>
      </c>
      <c r="AO1" s="41" t="s">
        <v>39</v>
      </c>
      <c r="AP1" s="45" t="s">
        <v>40</v>
      </c>
      <c r="AQ1" s="42" t="s">
        <v>41</v>
      </c>
      <c r="AR1" s="42" t="s">
        <v>42</v>
      </c>
      <c r="AS1" s="42" t="s">
        <v>43</v>
      </c>
      <c r="AT1" s="37" t="s">
        <v>44</v>
      </c>
      <c r="AU1" s="42" t="s">
        <v>45</v>
      </c>
      <c r="AV1" s="45" t="s">
        <v>46</v>
      </c>
      <c r="AW1" s="42" t="s">
        <v>47</v>
      </c>
      <c r="AX1" s="45" t="s">
        <v>48</v>
      </c>
      <c r="AY1" s="42" t="s">
        <v>15</v>
      </c>
      <c r="AZ1" s="41" t="s">
        <v>49</v>
      </c>
      <c r="BA1" s="42" t="s">
        <v>50</v>
      </c>
      <c r="BB1" s="42" t="s">
        <v>51</v>
      </c>
      <c r="BC1" s="46" t="s">
        <v>119</v>
      </c>
      <c r="BD1" s="46" t="s">
        <v>52</v>
      </c>
    </row>
    <row r="2" spans="1:56" ht="12.75" customHeight="1" thickBot="1">
      <c r="A2" s="121" t="str">
        <f>J2</f>
        <v>MiPNet14.06_2014-07-24_P4-02_Instr-background.DLD</v>
      </c>
      <c r="B2" s="25"/>
      <c r="C2" s="19"/>
      <c r="D2" s="216">
        <v>2</v>
      </c>
      <c r="E2" s="18" t="str">
        <f>$AC2</f>
        <v>MiR05</v>
      </c>
      <c r="F2" s="219" t="s">
        <v>142</v>
      </c>
      <c r="G2" s="220" t="s">
        <v>121</v>
      </c>
      <c r="H2" s="5"/>
      <c r="I2" s="5"/>
      <c r="J2" s="136" t="s">
        <v>107</v>
      </c>
      <c r="K2" s="187"/>
      <c r="L2" s="187"/>
      <c r="M2" s="105"/>
      <c r="N2" s="105"/>
      <c r="O2" s="105"/>
      <c r="P2" s="105"/>
      <c r="Q2" s="105"/>
      <c r="R2" s="105"/>
      <c r="S2" s="105"/>
      <c r="T2" s="105"/>
      <c r="U2" s="155">
        <v>41844</v>
      </c>
      <c r="V2" s="165">
        <v>0.41788194444444443</v>
      </c>
      <c r="W2" s="169" t="s">
        <v>108</v>
      </c>
      <c r="X2" s="166" t="s">
        <v>109</v>
      </c>
      <c r="Y2" s="159">
        <v>6.1</v>
      </c>
      <c r="Z2" s="156" t="s">
        <v>110</v>
      </c>
      <c r="AA2" s="157">
        <v>1</v>
      </c>
      <c r="AB2" s="157">
        <v>37.000100000000003</v>
      </c>
      <c r="AC2" s="158" t="s">
        <v>111</v>
      </c>
      <c r="AD2" s="159">
        <v>0.92</v>
      </c>
      <c r="AE2" s="159">
        <v>179.75</v>
      </c>
      <c r="AF2" s="159"/>
      <c r="AG2" s="159">
        <v>1.9397</v>
      </c>
      <c r="AH2" s="159"/>
      <c r="AI2" s="159">
        <v>0</v>
      </c>
      <c r="AJ2" s="159"/>
      <c r="AK2" s="159">
        <v>4.8999999999999998E-3</v>
      </c>
      <c r="AL2" s="159"/>
      <c r="AM2" s="159">
        <v>92.9</v>
      </c>
      <c r="AN2" s="159">
        <v>4.8999999999999998E-3</v>
      </c>
      <c r="AO2" s="159">
        <v>9.5619999999999994</v>
      </c>
      <c r="AP2" s="159">
        <v>4.8999999999999998E-3</v>
      </c>
      <c r="AQ2" s="159">
        <v>94.6</v>
      </c>
      <c r="AR2" s="159">
        <v>2.5099999999999998</v>
      </c>
      <c r="AS2" s="159">
        <v>2.88</v>
      </c>
      <c r="AT2" s="158" t="s">
        <v>112</v>
      </c>
      <c r="AU2" s="159">
        <v>-2.5855000000000001</v>
      </c>
      <c r="AV2" s="159">
        <v>3.04E-2</v>
      </c>
      <c r="AW2" s="159">
        <v>-5.1710000000000003</v>
      </c>
      <c r="AX2" s="159">
        <v>6.08E-2</v>
      </c>
      <c r="AY2" s="157">
        <v>2</v>
      </c>
      <c r="AZ2" s="159">
        <v>18.501000000000001</v>
      </c>
      <c r="BA2" s="159">
        <v>9.7200000000000006</v>
      </c>
      <c r="BB2" s="159">
        <v>6.27</v>
      </c>
      <c r="BC2" s="159"/>
      <c r="BD2" s="159"/>
    </row>
    <row r="3" spans="1:56" ht="12.75" customHeight="1">
      <c r="A3" s="170" t="s">
        <v>122</v>
      </c>
      <c r="B3" s="192" t="s">
        <v>192</v>
      </c>
      <c r="C3" s="27"/>
      <c r="D3" s="27"/>
      <c r="E3" s="27"/>
      <c r="F3" s="227">
        <f>IF(COUNT(M9:BD9)&gt;1,ROUND(SLOPE($M$9:$BD$9,$M$8:$BD$8),4),"")</f>
        <v>2.4500000000000001E-2</v>
      </c>
      <c r="G3" s="227">
        <f>IF(COUNT(M9:BD9)&gt;1,ROUND(INTERCEPT($M$9:$BD$9,$M$8:$BD$8),4),"")</f>
        <v>-1.7681</v>
      </c>
      <c r="H3" s="4"/>
      <c r="I3" s="4"/>
      <c r="J3" s="4"/>
      <c r="K3" s="139" t="s">
        <v>7</v>
      </c>
      <c r="L3" s="139" t="s">
        <v>8</v>
      </c>
      <c r="M3" s="140" t="s">
        <v>16</v>
      </c>
      <c r="N3" s="141" t="s">
        <v>17</v>
      </c>
      <c r="O3" s="141" t="s">
        <v>18</v>
      </c>
      <c r="P3" s="141" t="s">
        <v>19</v>
      </c>
      <c r="Q3" s="142"/>
      <c r="R3" s="142"/>
      <c r="S3" s="142"/>
      <c r="T3" s="142"/>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row>
    <row r="4" spans="1:56" ht="12.75" customHeight="1">
      <c r="B4" s="22" t="s">
        <v>4</v>
      </c>
      <c r="C4" s="201" t="s">
        <v>129</v>
      </c>
      <c r="D4" s="201" t="s">
        <v>130</v>
      </c>
      <c r="E4" s="78" t="s">
        <v>131</v>
      </c>
      <c r="F4" s="79" t="s">
        <v>132</v>
      </c>
      <c r="H4" s="5"/>
      <c r="I4" s="5"/>
      <c r="J4" s="4"/>
      <c r="K4" s="143" t="s">
        <v>55</v>
      </c>
      <c r="L4" s="143"/>
      <c r="M4" s="144">
        <v>0</v>
      </c>
      <c r="N4" s="144">
        <v>0</v>
      </c>
      <c r="O4" s="144">
        <v>0</v>
      </c>
      <c r="P4" s="144">
        <v>0</v>
      </c>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row>
    <row r="5" spans="1:56" ht="12.75" customHeight="1">
      <c r="B5" s="22"/>
      <c r="C5" s="80">
        <f>$AG2</f>
        <v>1.9397</v>
      </c>
      <c r="D5" s="80">
        <f>$AK2</f>
        <v>4.8999999999999998E-3</v>
      </c>
      <c r="E5" s="81">
        <f>$AM2</f>
        <v>92.9</v>
      </c>
      <c r="F5" s="81">
        <f>$AQ2</f>
        <v>94.6</v>
      </c>
      <c r="H5" s="5"/>
      <c r="I5" s="5"/>
      <c r="J5" s="5"/>
      <c r="K5" s="145" t="s">
        <v>9</v>
      </c>
      <c r="L5" s="145"/>
      <c r="M5" s="146">
        <v>1.0046296296296296E-2</v>
      </c>
      <c r="N5" s="146">
        <v>2.4409722222222222E-2</v>
      </c>
      <c r="O5" s="146">
        <v>3.8321759259259257E-2</v>
      </c>
      <c r="P5" s="146">
        <v>4.5555555555555551E-2</v>
      </c>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row>
    <row r="6" spans="1:56" ht="12.75" customHeight="1">
      <c r="A6" s="151" t="s">
        <v>102</v>
      </c>
      <c r="B6" s="180"/>
      <c r="C6" s="181"/>
      <c r="D6" s="181"/>
      <c r="E6" s="181"/>
      <c r="F6" s="181"/>
      <c r="H6" s="5"/>
      <c r="I6" s="5"/>
      <c r="J6" s="5"/>
      <c r="K6" s="146" t="s">
        <v>10</v>
      </c>
      <c r="L6" s="146"/>
      <c r="M6" s="146">
        <v>1.3506944444444445E-2</v>
      </c>
      <c r="N6" s="146">
        <v>2.71875E-2</v>
      </c>
      <c r="O6" s="146">
        <v>4.1053240740740744E-2</v>
      </c>
      <c r="P6" s="146">
        <v>4.7384259259259258E-2</v>
      </c>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row>
    <row r="7" spans="1:56" ht="12.75" customHeight="1">
      <c r="H7" s="30"/>
      <c r="I7" s="30"/>
      <c r="J7" s="3"/>
      <c r="K7" s="147" t="s">
        <v>11</v>
      </c>
      <c r="L7" s="147"/>
      <c r="M7" s="148">
        <v>150</v>
      </c>
      <c r="N7" s="148">
        <v>120</v>
      </c>
      <c r="O7" s="148">
        <v>118</v>
      </c>
      <c r="P7" s="148">
        <v>80</v>
      </c>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row>
    <row r="8" spans="1:56" ht="12.75" customHeight="1">
      <c r="B8" s="19"/>
      <c r="C8" s="19"/>
      <c r="D8" s="19"/>
      <c r="E8" s="19"/>
      <c r="F8" s="19"/>
      <c r="G8" s="19"/>
      <c r="H8" s="30"/>
      <c r="I8" s="30"/>
      <c r="J8" s="6"/>
      <c r="K8" s="47" t="s">
        <v>109</v>
      </c>
      <c r="L8" s="47" t="s">
        <v>12</v>
      </c>
      <c r="M8" s="48">
        <v>175.21549999999999</v>
      </c>
      <c r="N8" s="48">
        <v>86.745099999999994</v>
      </c>
      <c r="O8" s="48">
        <v>43.459699999999998</v>
      </c>
      <c r="P8" s="48">
        <v>20.703099999999999</v>
      </c>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row>
    <row r="9" spans="1:56" s="8" customFormat="1" ht="12.75" customHeight="1">
      <c r="A9" s="23"/>
      <c r="E9" s="23"/>
      <c r="F9" s="23"/>
      <c r="G9" s="23"/>
      <c r="H9"/>
      <c r="I9"/>
      <c r="J9" s="210" t="s">
        <v>13</v>
      </c>
      <c r="K9" s="49" t="s">
        <v>149</v>
      </c>
      <c r="L9" s="49" t="s">
        <v>14</v>
      </c>
      <c r="M9" s="50">
        <v>2.6886000000000001</v>
      </c>
      <c r="N9" s="50">
        <v>2.01E-2</v>
      </c>
      <c r="O9" s="50">
        <v>-0.84950000000000003</v>
      </c>
      <c r="P9" s="50">
        <v>-0.94410000000000005</v>
      </c>
      <c r="Q9" s="50"/>
      <c r="R9" s="50"/>
      <c r="S9" s="50"/>
      <c r="T9" s="50"/>
      <c r="U9" s="50"/>
      <c r="V9" s="50"/>
      <c r="W9" s="51"/>
      <c r="X9" s="51"/>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row>
    <row r="10" spans="1:56" s="8" customFormat="1" ht="12.75" customHeight="1">
      <c r="A10" s="23"/>
      <c r="E10" s="23"/>
      <c r="F10" s="23"/>
      <c r="G10" s="23"/>
      <c r="H10"/>
      <c r="I10"/>
      <c r="J10" s="5"/>
      <c r="K10" s="132"/>
      <c r="L10" s="132"/>
      <c r="M10" s="123"/>
      <c r="N10" s="123"/>
      <c r="O10" s="123"/>
      <c r="P10" s="123"/>
      <c r="Q10" s="124"/>
      <c r="R10" s="124"/>
      <c r="S10" s="124"/>
      <c r="T10" s="124"/>
      <c r="U10" s="124"/>
      <c r="V10" s="124"/>
      <c r="W10" s="124"/>
      <c r="X10" s="124"/>
      <c r="Y10" s="124"/>
      <c r="Z10" s="124"/>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row>
    <row r="11" spans="1:56" ht="12.75" customHeight="1">
      <c r="H11" s="5"/>
      <c r="I11" s="5"/>
      <c r="J11" s="5"/>
      <c r="K11" s="132"/>
      <c r="L11" s="132"/>
      <c r="M11" s="123"/>
      <c r="N11" s="123"/>
      <c r="O11" s="123"/>
      <c r="P11" s="123"/>
      <c r="Q11" s="124"/>
      <c r="R11" s="124"/>
      <c r="S11" s="124"/>
      <c r="T11" s="124"/>
      <c r="U11" s="124"/>
      <c r="V11" s="124"/>
      <c r="W11" s="124"/>
      <c r="X11" s="124"/>
      <c r="Y11" s="124"/>
      <c r="Z11" s="124"/>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row>
    <row r="12" spans="1:56" ht="12.75" customHeight="1">
      <c r="H12" s="5"/>
      <c r="I12" s="5"/>
      <c r="J12" s="13"/>
      <c r="K12" s="133"/>
      <c r="L12" s="133"/>
      <c r="M12" s="126"/>
      <c r="N12" s="126"/>
      <c r="O12" s="126"/>
      <c r="P12" s="126"/>
      <c r="Q12" s="127"/>
      <c r="R12" s="127"/>
      <c r="S12" s="127"/>
      <c r="T12" s="127"/>
      <c r="U12" s="127"/>
      <c r="V12" s="127"/>
      <c r="W12" s="127"/>
      <c r="X12" s="127"/>
      <c r="Y12" s="127"/>
      <c r="Z12" s="127"/>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row>
    <row r="13" spans="1:56" ht="12.75" customHeight="1">
      <c r="H13" s="5"/>
      <c r="I13" s="5"/>
      <c r="J13" s="13"/>
      <c r="K13" s="133"/>
      <c r="L13" s="133"/>
      <c r="M13" s="126"/>
      <c r="N13" s="126"/>
      <c r="O13" s="126"/>
      <c r="P13" s="126"/>
      <c r="Q13" s="124"/>
      <c r="R13" s="124"/>
      <c r="S13" s="124"/>
      <c r="T13" s="124"/>
      <c r="U13" s="124"/>
      <c r="V13" s="124"/>
      <c r="W13" s="124"/>
      <c r="X13" s="124"/>
      <c r="Y13" s="124"/>
      <c r="Z13" s="124"/>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row>
    <row r="14" spans="1:56" ht="12.75" customHeight="1">
      <c r="H14" s="5"/>
      <c r="I14" s="5"/>
      <c r="J14" s="13"/>
      <c r="K14" s="133"/>
      <c r="L14" s="133"/>
      <c r="M14" s="191"/>
      <c r="N14" s="191"/>
      <c r="O14" s="126"/>
      <c r="P14" s="126"/>
      <c r="Q14" s="124"/>
      <c r="R14" s="124"/>
      <c r="S14" s="124"/>
      <c r="T14" s="124"/>
      <c r="U14" s="124"/>
      <c r="V14" s="124"/>
      <c r="W14" s="124"/>
      <c r="X14" s="124"/>
      <c r="Y14" s="124"/>
      <c r="Z14" s="124"/>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row>
    <row r="15" spans="1:56" ht="12.75" customHeight="1">
      <c r="H15" s="5"/>
      <c r="I15" s="5"/>
      <c r="J15" s="13"/>
      <c r="K15" s="206" t="s">
        <v>145</v>
      </c>
      <c r="L15" s="133"/>
      <c r="M15" s="229" t="str">
        <f>IF(ISNUMBER(M9), M3, "")</f>
        <v>J°1</v>
      </c>
      <c r="N15" s="229" t="str">
        <f t="shared" ref="N15:BD15" si="0">IF(ISNUMBER(N9), N3, "")</f>
        <v>J°2</v>
      </c>
      <c r="O15" s="229" t="str">
        <f t="shared" si="0"/>
        <v>J°3</v>
      </c>
      <c r="P15" s="229" t="str">
        <f t="shared" si="0"/>
        <v>J°4</v>
      </c>
      <c r="Q15" s="229" t="str">
        <f t="shared" si="0"/>
        <v/>
      </c>
      <c r="R15" s="229" t="str">
        <f t="shared" si="0"/>
        <v/>
      </c>
      <c r="S15" s="229" t="str">
        <f t="shared" si="0"/>
        <v/>
      </c>
      <c r="T15" s="229" t="str">
        <f t="shared" si="0"/>
        <v/>
      </c>
      <c r="U15" s="229" t="str">
        <f t="shared" si="0"/>
        <v/>
      </c>
      <c r="V15" s="229" t="str">
        <f t="shared" si="0"/>
        <v/>
      </c>
      <c r="W15" s="229" t="str">
        <f t="shared" si="0"/>
        <v/>
      </c>
      <c r="X15" s="229" t="str">
        <f t="shared" si="0"/>
        <v/>
      </c>
      <c r="Y15" s="229" t="str">
        <f t="shared" si="0"/>
        <v/>
      </c>
      <c r="Z15" s="229" t="str">
        <f t="shared" si="0"/>
        <v/>
      </c>
      <c r="AA15" s="229" t="str">
        <f t="shared" si="0"/>
        <v/>
      </c>
      <c r="AB15" s="229" t="str">
        <f t="shared" si="0"/>
        <v/>
      </c>
      <c r="AC15" s="229" t="str">
        <f t="shared" si="0"/>
        <v/>
      </c>
      <c r="AD15" s="229" t="str">
        <f t="shared" si="0"/>
        <v/>
      </c>
      <c r="AE15" s="229" t="str">
        <f t="shared" si="0"/>
        <v/>
      </c>
      <c r="AF15" s="229" t="str">
        <f t="shared" si="0"/>
        <v/>
      </c>
      <c r="AG15" s="229" t="str">
        <f t="shared" si="0"/>
        <v/>
      </c>
      <c r="AH15" s="229" t="str">
        <f t="shared" si="0"/>
        <v/>
      </c>
      <c r="AI15" s="229" t="str">
        <f t="shared" si="0"/>
        <v/>
      </c>
      <c r="AJ15" s="229" t="str">
        <f t="shared" si="0"/>
        <v/>
      </c>
      <c r="AK15" s="229" t="str">
        <f t="shared" si="0"/>
        <v/>
      </c>
      <c r="AL15" s="229" t="str">
        <f t="shared" si="0"/>
        <v/>
      </c>
      <c r="AM15" s="229" t="str">
        <f t="shared" si="0"/>
        <v/>
      </c>
      <c r="AN15" s="229" t="str">
        <f t="shared" si="0"/>
        <v/>
      </c>
      <c r="AO15" s="229" t="str">
        <f t="shared" si="0"/>
        <v/>
      </c>
      <c r="AP15" s="229" t="str">
        <f t="shared" si="0"/>
        <v/>
      </c>
      <c r="AQ15" s="229" t="str">
        <f t="shared" si="0"/>
        <v/>
      </c>
      <c r="AR15" s="229" t="str">
        <f t="shared" si="0"/>
        <v/>
      </c>
      <c r="AS15" s="229" t="str">
        <f t="shared" si="0"/>
        <v/>
      </c>
      <c r="AT15" s="229" t="str">
        <f t="shared" si="0"/>
        <v/>
      </c>
      <c r="AU15" s="229" t="str">
        <f t="shared" si="0"/>
        <v/>
      </c>
      <c r="AV15" s="229" t="str">
        <f t="shared" si="0"/>
        <v/>
      </c>
      <c r="AW15" s="229" t="str">
        <f t="shared" si="0"/>
        <v/>
      </c>
      <c r="AX15" s="229" t="str">
        <f t="shared" si="0"/>
        <v/>
      </c>
      <c r="AY15" s="229" t="str">
        <f t="shared" si="0"/>
        <v/>
      </c>
      <c r="AZ15" s="229" t="str">
        <f t="shared" si="0"/>
        <v/>
      </c>
      <c r="BA15" s="229" t="str">
        <f t="shared" si="0"/>
        <v/>
      </c>
      <c r="BB15" s="229" t="str">
        <f t="shared" si="0"/>
        <v/>
      </c>
      <c r="BC15" s="229" t="str">
        <f t="shared" si="0"/>
        <v/>
      </c>
      <c r="BD15" s="229" t="str">
        <f t="shared" si="0"/>
        <v/>
      </c>
    </row>
    <row r="16" spans="1:56" ht="12.75" customHeight="1">
      <c r="H16" s="5"/>
      <c r="I16" s="5"/>
      <c r="J16" s="13"/>
      <c r="K16" s="221" t="s">
        <v>139</v>
      </c>
      <c r="L16" s="222" t="s">
        <v>138</v>
      </c>
      <c r="M16" s="214">
        <f>IF(ISNUMBER(M9),M9-($F$3*M8+$G$3),"")</f>
        <v>0.16392024999999988</v>
      </c>
      <c r="N16" s="214">
        <f t="shared" ref="N16:BD16" si="1">IF(ISNUMBER(N9),N9-($F$3*N8+$G$3),"")</f>
        <v>-0.33705494999999996</v>
      </c>
      <c r="O16" s="214">
        <f t="shared" si="1"/>
        <v>-0.14616265000000006</v>
      </c>
      <c r="P16" s="214">
        <f t="shared" si="1"/>
        <v>0.31677404999999992</v>
      </c>
      <c r="Q16" s="214" t="str">
        <f t="shared" si="1"/>
        <v/>
      </c>
      <c r="R16" s="214" t="str">
        <f t="shared" si="1"/>
        <v/>
      </c>
      <c r="S16" s="214" t="str">
        <f t="shared" si="1"/>
        <v/>
      </c>
      <c r="T16" s="214" t="str">
        <f t="shared" si="1"/>
        <v/>
      </c>
      <c r="U16" s="214" t="str">
        <f t="shared" si="1"/>
        <v/>
      </c>
      <c r="V16" s="214" t="str">
        <f t="shared" si="1"/>
        <v/>
      </c>
      <c r="W16" s="214" t="str">
        <f t="shared" si="1"/>
        <v/>
      </c>
      <c r="X16" s="214" t="str">
        <f t="shared" si="1"/>
        <v/>
      </c>
      <c r="Y16" s="214" t="str">
        <f t="shared" si="1"/>
        <v/>
      </c>
      <c r="Z16" s="214" t="str">
        <f t="shared" si="1"/>
        <v/>
      </c>
      <c r="AA16" s="214" t="str">
        <f t="shared" si="1"/>
        <v/>
      </c>
      <c r="AB16" s="214" t="str">
        <f t="shared" si="1"/>
        <v/>
      </c>
      <c r="AC16" s="214" t="str">
        <f t="shared" si="1"/>
        <v/>
      </c>
      <c r="AD16" s="214" t="str">
        <f t="shared" si="1"/>
        <v/>
      </c>
      <c r="AE16" s="214" t="str">
        <f t="shared" si="1"/>
        <v/>
      </c>
      <c r="AF16" s="214" t="str">
        <f t="shared" si="1"/>
        <v/>
      </c>
      <c r="AG16" s="214" t="str">
        <f t="shared" si="1"/>
        <v/>
      </c>
      <c r="AH16" s="214" t="str">
        <f t="shared" si="1"/>
        <v/>
      </c>
      <c r="AI16" s="214" t="str">
        <f t="shared" si="1"/>
        <v/>
      </c>
      <c r="AJ16" s="214" t="str">
        <f t="shared" si="1"/>
        <v/>
      </c>
      <c r="AK16" s="214" t="str">
        <f t="shared" si="1"/>
        <v/>
      </c>
      <c r="AL16" s="214" t="str">
        <f t="shared" si="1"/>
        <v/>
      </c>
      <c r="AM16" s="214" t="str">
        <f t="shared" si="1"/>
        <v/>
      </c>
      <c r="AN16" s="214" t="str">
        <f t="shared" si="1"/>
        <v/>
      </c>
      <c r="AO16" s="214" t="str">
        <f t="shared" si="1"/>
        <v/>
      </c>
      <c r="AP16" s="214" t="str">
        <f t="shared" si="1"/>
        <v/>
      </c>
      <c r="AQ16" s="214" t="str">
        <f t="shared" si="1"/>
        <v/>
      </c>
      <c r="AR16" s="214" t="str">
        <f t="shared" si="1"/>
        <v/>
      </c>
      <c r="AS16" s="214" t="str">
        <f t="shared" si="1"/>
        <v/>
      </c>
      <c r="AT16" s="214" t="str">
        <f t="shared" si="1"/>
        <v/>
      </c>
      <c r="AU16" s="214" t="str">
        <f t="shared" si="1"/>
        <v/>
      </c>
      <c r="AV16" s="214" t="str">
        <f t="shared" si="1"/>
        <v/>
      </c>
      <c r="AW16" s="214" t="str">
        <f t="shared" si="1"/>
        <v/>
      </c>
      <c r="AX16" s="214" t="str">
        <f t="shared" si="1"/>
        <v/>
      </c>
      <c r="AY16" s="214" t="str">
        <f t="shared" si="1"/>
        <v/>
      </c>
      <c r="AZ16" s="214" t="str">
        <f t="shared" si="1"/>
        <v/>
      </c>
      <c r="BA16" s="214" t="str">
        <f t="shared" si="1"/>
        <v/>
      </c>
      <c r="BB16" s="214" t="str">
        <f t="shared" si="1"/>
        <v/>
      </c>
      <c r="BC16" s="214" t="str">
        <f t="shared" si="1"/>
        <v/>
      </c>
      <c r="BD16" s="214" t="str">
        <f t="shared" si="1"/>
        <v/>
      </c>
    </row>
    <row r="17" spans="1:56" ht="12.75" customHeight="1">
      <c r="B17" s="226" t="s">
        <v>146</v>
      </c>
      <c r="C17" s="226" t="s">
        <v>147</v>
      </c>
      <c r="D17" s="207" t="s">
        <v>105</v>
      </c>
      <c r="E17" s="207" t="s">
        <v>106</v>
      </c>
      <c r="H17" s="5"/>
      <c r="I17" s="5"/>
      <c r="J17" s="13"/>
      <c r="K17" s="221" t="s">
        <v>144</v>
      </c>
      <c r="L17" s="224">
        <f>IF(SUMPRODUCT(--ISNUMBER(M17:BD17))&gt;0,AVERAGE(M17:BD17),"")</f>
        <v>0.24097797499999996</v>
      </c>
      <c r="M17" s="225">
        <f>IF(ISNUMBER(M9),ABS(M16),"")</f>
        <v>0.16392024999999988</v>
      </c>
      <c r="N17" s="225">
        <f t="shared" ref="N17:BD17" si="2">IF(ISNUMBER(N9),ABS(N16),"")</f>
        <v>0.33705494999999996</v>
      </c>
      <c r="O17" s="225">
        <f t="shared" si="2"/>
        <v>0.14616265000000006</v>
      </c>
      <c r="P17" s="225">
        <f t="shared" si="2"/>
        <v>0.31677404999999992</v>
      </c>
      <c r="Q17" s="225" t="str">
        <f t="shared" si="2"/>
        <v/>
      </c>
      <c r="R17" s="225" t="str">
        <f t="shared" si="2"/>
        <v/>
      </c>
      <c r="S17" s="225" t="str">
        <f t="shared" si="2"/>
        <v/>
      </c>
      <c r="T17" s="225" t="str">
        <f t="shared" si="2"/>
        <v/>
      </c>
      <c r="U17" s="225" t="str">
        <f t="shared" si="2"/>
        <v/>
      </c>
      <c r="V17" s="225" t="str">
        <f t="shared" si="2"/>
        <v/>
      </c>
      <c r="W17" s="225" t="str">
        <f t="shared" si="2"/>
        <v/>
      </c>
      <c r="X17" s="225" t="str">
        <f t="shared" si="2"/>
        <v/>
      </c>
      <c r="Y17" s="225" t="str">
        <f t="shared" si="2"/>
        <v/>
      </c>
      <c r="Z17" s="225" t="str">
        <f t="shared" si="2"/>
        <v/>
      </c>
      <c r="AA17" s="225" t="str">
        <f t="shared" si="2"/>
        <v/>
      </c>
      <c r="AB17" s="225" t="str">
        <f t="shared" si="2"/>
        <v/>
      </c>
      <c r="AC17" s="225" t="str">
        <f t="shared" si="2"/>
        <v/>
      </c>
      <c r="AD17" s="225" t="str">
        <f t="shared" si="2"/>
        <v/>
      </c>
      <c r="AE17" s="225" t="str">
        <f t="shared" si="2"/>
        <v/>
      </c>
      <c r="AF17" s="225" t="str">
        <f t="shared" si="2"/>
        <v/>
      </c>
      <c r="AG17" s="225" t="str">
        <f t="shared" si="2"/>
        <v/>
      </c>
      <c r="AH17" s="225" t="str">
        <f t="shared" si="2"/>
        <v/>
      </c>
      <c r="AI17" s="225" t="str">
        <f t="shared" si="2"/>
        <v/>
      </c>
      <c r="AJ17" s="225" t="str">
        <f t="shared" si="2"/>
        <v/>
      </c>
      <c r="AK17" s="225" t="str">
        <f t="shared" si="2"/>
        <v/>
      </c>
      <c r="AL17" s="225" t="str">
        <f t="shared" si="2"/>
        <v/>
      </c>
      <c r="AM17" s="225" t="str">
        <f t="shared" si="2"/>
        <v/>
      </c>
      <c r="AN17" s="225" t="str">
        <f t="shared" si="2"/>
        <v/>
      </c>
      <c r="AO17" s="225" t="str">
        <f t="shared" si="2"/>
        <v/>
      </c>
      <c r="AP17" s="225" t="str">
        <f t="shared" si="2"/>
        <v/>
      </c>
      <c r="AQ17" s="225" t="str">
        <f t="shared" si="2"/>
        <v/>
      </c>
      <c r="AR17" s="225" t="str">
        <f t="shared" si="2"/>
        <v/>
      </c>
      <c r="AS17" s="225" t="str">
        <f t="shared" si="2"/>
        <v/>
      </c>
      <c r="AT17" s="225" t="str">
        <f t="shared" si="2"/>
        <v/>
      </c>
      <c r="AU17" s="225" t="str">
        <f t="shared" si="2"/>
        <v/>
      </c>
      <c r="AV17" s="225" t="str">
        <f t="shared" si="2"/>
        <v/>
      </c>
      <c r="AW17" s="225" t="str">
        <f t="shared" si="2"/>
        <v/>
      </c>
      <c r="AX17" s="225" t="str">
        <f t="shared" si="2"/>
        <v/>
      </c>
      <c r="AY17" s="225" t="str">
        <f t="shared" si="2"/>
        <v/>
      </c>
      <c r="AZ17" s="225" t="str">
        <f t="shared" si="2"/>
        <v/>
      </c>
      <c r="BA17" s="225" t="str">
        <f t="shared" si="2"/>
        <v/>
      </c>
      <c r="BB17" s="225" t="str">
        <f t="shared" si="2"/>
        <v/>
      </c>
      <c r="BC17" s="225" t="str">
        <f t="shared" si="2"/>
        <v/>
      </c>
      <c r="BD17" s="225" t="str">
        <f t="shared" si="2"/>
        <v/>
      </c>
    </row>
    <row r="18" spans="1:56" ht="12.75" customHeight="1">
      <c r="A18" s="23" t="s">
        <v>143</v>
      </c>
      <c r="B18" s="23">
        <v>2.5000000000000001E-2</v>
      </c>
      <c r="C18" s="23">
        <v>-2</v>
      </c>
      <c r="D18" s="23">
        <v>250</v>
      </c>
      <c r="E18" s="23">
        <v>0</v>
      </c>
      <c r="H18" s="5"/>
      <c r="I18" s="5"/>
      <c r="J18" s="13"/>
      <c r="K18" s="183" t="s">
        <v>140</v>
      </c>
      <c r="L18" s="183" t="s">
        <v>138</v>
      </c>
      <c r="M18" s="184">
        <f>IF(ISNUMBER(M9),M9-($B$18*M8+$C$18),"")</f>
        <v>0.30821249999999978</v>
      </c>
      <c r="N18" s="184">
        <f t="shared" ref="N18:BD18" si="3">IF(ISNUMBER(N9),N9-($B$18*N8+$C$18),"")</f>
        <v>-0.14852749999999992</v>
      </c>
      <c r="O18" s="184">
        <f t="shared" si="3"/>
        <v>6.4007499999999884E-2</v>
      </c>
      <c r="P18" s="184">
        <f t="shared" si="3"/>
        <v>0.53832249999999993</v>
      </c>
      <c r="Q18" s="184" t="str">
        <f t="shared" si="3"/>
        <v/>
      </c>
      <c r="R18" s="184" t="str">
        <f t="shared" si="3"/>
        <v/>
      </c>
      <c r="S18" s="184" t="str">
        <f t="shared" si="3"/>
        <v/>
      </c>
      <c r="T18" s="184" t="str">
        <f t="shared" si="3"/>
        <v/>
      </c>
      <c r="U18" s="184" t="str">
        <f t="shared" si="3"/>
        <v/>
      </c>
      <c r="V18" s="184" t="str">
        <f t="shared" si="3"/>
        <v/>
      </c>
      <c r="W18" s="184" t="str">
        <f t="shared" si="3"/>
        <v/>
      </c>
      <c r="X18" s="184" t="str">
        <f t="shared" si="3"/>
        <v/>
      </c>
      <c r="Y18" s="184" t="str">
        <f t="shared" si="3"/>
        <v/>
      </c>
      <c r="Z18" s="184" t="str">
        <f t="shared" si="3"/>
        <v/>
      </c>
      <c r="AA18" s="184" t="str">
        <f t="shared" si="3"/>
        <v/>
      </c>
      <c r="AB18" s="184" t="str">
        <f t="shared" si="3"/>
        <v/>
      </c>
      <c r="AC18" s="184" t="str">
        <f t="shared" si="3"/>
        <v/>
      </c>
      <c r="AD18" s="184" t="str">
        <f t="shared" si="3"/>
        <v/>
      </c>
      <c r="AE18" s="184" t="str">
        <f t="shared" si="3"/>
        <v/>
      </c>
      <c r="AF18" s="184" t="str">
        <f t="shared" si="3"/>
        <v/>
      </c>
      <c r="AG18" s="184" t="str">
        <f t="shared" si="3"/>
        <v/>
      </c>
      <c r="AH18" s="184" t="str">
        <f t="shared" si="3"/>
        <v/>
      </c>
      <c r="AI18" s="184" t="str">
        <f t="shared" si="3"/>
        <v/>
      </c>
      <c r="AJ18" s="184" t="str">
        <f t="shared" si="3"/>
        <v/>
      </c>
      <c r="AK18" s="184" t="str">
        <f t="shared" si="3"/>
        <v/>
      </c>
      <c r="AL18" s="184" t="str">
        <f t="shared" si="3"/>
        <v/>
      </c>
      <c r="AM18" s="184" t="str">
        <f t="shared" si="3"/>
        <v/>
      </c>
      <c r="AN18" s="184" t="str">
        <f t="shared" si="3"/>
        <v/>
      </c>
      <c r="AO18" s="184" t="str">
        <f t="shared" si="3"/>
        <v/>
      </c>
      <c r="AP18" s="184" t="str">
        <f t="shared" si="3"/>
        <v/>
      </c>
      <c r="AQ18" s="184" t="str">
        <f t="shared" si="3"/>
        <v/>
      </c>
      <c r="AR18" s="184" t="str">
        <f t="shared" si="3"/>
        <v/>
      </c>
      <c r="AS18" s="184" t="str">
        <f t="shared" si="3"/>
        <v/>
      </c>
      <c r="AT18" s="184" t="str">
        <f t="shared" si="3"/>
        <v/>
      </c>
      <c r="AU18" s="184" t="str">
        <f t="shared" si="3"/>
        <v/>
      </c>
      <c r="AV18" s="184" t="str">
        <f t="shared" si="3"/>
        <v/>
      </c>
      <c r="AW18" s="184" t="str">
        <f t="shared" si="3"/>
        <v/>
      </c>
      <c r="AX18" s="184" t="str">
        <f t="shared" si="3"/>
        <v/>
      </c>
      <c r="AY18" s="184" t="str">
        <f t="shared" si="3"/>
        <v/>
      </c>
      <c r="AZ18" s="184" t="str">
        <f t="shared" si="3"/>
        <v/>
      </c>
      <c r="BA18" s="184" t="str">
        <f t="shared" si="3"/>
        <v/>
      </c>
      <c r="BB18" s="184" t="str">
        <f t="shared" si="3"/>
        <v/>
      </c>
      <c r="BC18" s="184" t="str">
        <f t="shared" si="3"/>
        <v/>
      </c>
      <c r="BD18" s="184" t="str">
        <f t="shared" si="3"/>
        <v/>
      </c>
    </row>
    <row r="19" spans="1:56" s="12" customFormat="1" ht="12.75" customHeight="1">
      <c r="A19" s="24" t="s">
        <v>2</v>
      </c>
      <c r="B19" s="65" t="s">
        <v>153</v>
      </c>
      <c r="C19" s="20"/>
      <c r="D19" s="25">
        <f>$B$18*D18+$C$18</f>
        <v>4.25</v>
      </c>
      <c r="E19" s="25">
        <f>$B$18*E18+$C$18</f>
        <v>-2</v>
      </c>
      <c r="G19" s="20"/>
      <c r="H19" s="5"/>
      <c r="I19" s="5"/>
      <c r="J19" s="13"/>
    </row>
    <row r="20" spans="1:56" s="7" customFormat="1" ht="12.75" customHeight="1">
      <c r="A20" s="25"/>
      <c r="B20" s="25"/>
      <c r="C20" s="25"/>
      <c r="D20" s="25"/>
      <c r="E20" s="25"/>
      <c r="F20" s="25"/>
      <c r="G20" s="25"/>
      <c r="H20" s="3"/>
      <c r="I20" s="3"/>
      <c r="J20" s="3"/>
      <c r="K20" s="135"/>
      <c r="M20" s="178"/>
      <c r="N20" s="178"/>
      <c r="O20" s="178"/>
      <c r="P20" s="178"/>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row>
    <row r="21" spans="1:56" s="14" customFormat="1" ht="12.75" customHeight="1">
      <c r="A21" s="16" t="s">
        <v>53</v>
      </c>
      <c r="B21" s="32"/>
      <c r="C21" s="32"/>
      <c r="D21" s="18" t="s">
        <v>126</v>
      </c>
      <c r="E21" s="34" t="s">
        <v>6</v>
      </c>
      <c r="F21" s="18"/>
      <c r="G21" s="198" t="s">
        <v>127</v>
      </c>
      <c r="H21"/>
      <c r="I21"/>
      <c r="J21" s="206" t="s">
        <v>137</v>
      </c>
      <c r="K21" s="205" t="s">
        <v>120</v>
      </c>
      <c r="L21" s="138" t="s">
        <v>152</v>
      </c>
      <c r="M21" s="86" t="s">
        <v>16</v>
      </c>
      <c r="N21" s="86" t="s">
        <v>17</v>
      </c>
      <c r="O21" s="86" t="s">
        <v>18</v>
      </c>
      <c r="P21" s="86" t="s">
        <v>19</v>
      </c>
      <c r="Q21" s="26"/>
      <c r="R21" s="26"/>
      <c r="U21" s="35" t="s">
        <v>20</v>
      </c>
      <c r="V21" s="36" t="s">
        <v>21</v>
      </c>
      <c r="W21" s="37" t="s">
        <v>22</v>
      </c>
      <c r="X21" s="37" t="s">
        <v>23</v>
      </c>
      <c r="Y21" s="40" t="s">
        <v>24</v>
      </c>
      <c r="Z21" s="38" t="s">
        <v>25</v>
      </c>
      <c r="AA21" s="39" t="s">
        <v>26</v>
      </c>
      <c r="AB21" s="40" t="s">
        <v>27</v>
      </c>
      <c r="AC21" s="38" t="s">
        <v>6</v>
      </c>
      <c r="AD21" s="41" t="s">
        <v>28</v>
      </c>
      <c r="AE21" s="42" t="s">
        <v>29</v>
      </c>
      <c r="AF21" s="43" t="s">
        <v>30</v>
      </c>
      <c r="AG21" s="44" t="s">
        <v>31</v>
      </c>
      <c r="AH21" s="40" t="s">
        <v>32</v>
      </c>
      <c r="AI21" s="42" t="s">
        <v>33</v>
      </c>
      <c r="AJ21" s="43" t="s">
        <v>34</v>
      </c>
      <c r="AK21" s="44" t="s">
        <v>35</v>
      </c>
      <c r="AL21" s="40" t="s">
        <v>36</v>
      </c>
      <c r="AM21" s="41" t="s">
        <v>37</v>
      </c>
      <c r="AN21" s="45" t="s">
        <v>38</v>
      </c>
      <c r="AO21" s="41" t="s">
        <v>39</v>
      </c>
      <c r="AP21" s="45" t="s">
        <v>40</v>
      </c>
      <c r="AQ21" s="42" t="s">
        <v>41</v>
      </c>
      <c r="AR21" s="42" t="s">
        <v>42</v>
      </c>
      <c r="AS21" s="42" t="s">
        <v>43</v>
      </c>
      <c r="AT21" s="37" t="s">
        <v>44</v>
      </c>
      <c r="AU21" s="42" t="s">
        <v>45</v>
      </c>
      <c r="AV21" s="45" t="s">
        <v>46</v>
      </c>
      <c r="AW21" s="42" t="s">
        <v>47</v>
      </c>
      <c r="AX21" s="45" t="s">
        <v>48</v>
      </c>
      <c r="AY21" s="42" t="s">
        <v>15</v>
      </c>
      <c r="AZ21" s="41" t="s">
        <v>49</v>
      </c>
      <c r="BA21" s="42" t="s">
        <v>50</v>
      </c>
      <c r="BB21" s="42" t="s">
        <v>51</v>
      </c>
      <c r="BC21" s="46" t="s">
        <v>119</v>
      </c>
      <c r="BD21" s="46" t="s">
        <v>52</v>
      </c>
    </row>
    <row r="22" spans="1:56" ht="12.75" customHeight="1" thickBot="1">
      <c r="A22" s="153" t="str">
        <f>J22</f>
        <v>MiPNet14.06_2014-07-24_P4-02_Instr-background.DLD</v>
      </c>
      <c r="B22" s="25"/>
      <c r="D22" s="216">
        <v>2</v>
      </c>
      <c r="E22" s="18">
        <f>$AC22</f>
        <v>0</v>
      </c>
      <c r="F22" s="217" t="s">
        <v>141</v>
      </c>
      <c r="G22" s="218" t="s">
        <v>121</v>
      </c>
      <c r="H22" s="5"/>
      <c r="I22" s="5"/>
      <c r="J22" s="137" t="s">
        <v>107</v>
      </c>
      <c r="K22" s="186"/>
      <c r="L22" s="186"/>
      <c r="M22" s="160"/>
      <c r="N22" s="160"/>
      <c r="O22" s="160"/>
      <c r="P22" s="160"/>
      <c r="Q22" s="160"/>
      <c r="R22" s="160"/>
      <c r="S22" s="160"/>
      <c r="T22" s="160"/>
      <c r="U22" s="154" t="s">
        <v>69</v>
      </c>
      <c r="V22" s="167"/>
      <c r="W22" s="168"/>
      <c r="X22" s="168"/>
      <c r="Y22" s="164"/>
      <c r="Z22" s="161"/>
      <c r="AA22" s="162"/>
      <c r="AB22" s="162"/>
      <c r="AC22" s="163"/>
      <c r="AD22" s="164"/>
      <c r="AE22" s="164"/>
      <c r="AF22" s="164"/>
      <c r="AG22" s="164"/>
      <c r="AH22" s="164"/>
      <c r="AI22" s="164"/>
      <c r="AJ22" s="164"/>
      <c r="AK22" s="164"/>
      <c r="AL22" s="164"/>
      <c r="AM22" s="164"/>
      <c r="AN22" s="164"/>
      <c r="AO22" s="164"/>
      <c r="AP22" s="164"/>
      <c r="AQ22" s="164"/>
      <c r="AR22" s="164"/>
      <c r="AS22" s="164"/>
      <c r="AT22" s="163"/>
      <c r="AU22" s="164"/>
      <c r="AV22" s="164"/>
      <c r="AW22" s="164"/>
      <c r="AX22" s="164"/>
      <c r="AY22" s="162"/>
      <c r="AZ22" s="164"/>
      <c r="BA22" s="164"/>
      <c r="BB22" s="164"/>
      <c r="BC22" s="164"/>
      <c r="BD22" s="164"/>
    </row>
    <row r="23" spans="1:56" ht="12.75" customHeight="1">
      <c r="A23" s="171" t="s">
        <v>125</v>
      </c>
      <c r="B23" s="196" t="str">
        <f>K28</f>
        <v>4B: O2 Concentration</v>
      </c>
      <c r="C23" s="28"/>
      <c r="D23" s="28"/>
      <c r="E23" s="28"/>
      <c r="F23" s="228">
        <f>IF(COUNT(M29:BD29)&gt;1,ROUND(SLOPE($M$29:$BD$29,$M$28:$BD$28),4),"")</f>
        <v>2.5999999999999999E-2</v>
      </c>
      <c r="G23" s="228">
        <f>IF(COUNT(M29:BD29)&gt;1,ROUND(INTERCEPT($M$29:$BD$29,$M$28:$BD$28),4),"")</f>
        <v>-1.8744000000000001</v>
      </c>
      <c r="H23" s="4"/>
      <c r="I23" s="4"/>
      <c r="J23" s="4"/>
      <c r="K23" s="149" t="s">
        <v>7</v>
      </c>
      <c r="L23" s="149" t="s">
        <v>8</v>
      </c>
      <c r="M23" s="141" t="s">
        <v>16</v>
      </c>
      <c r="N23" s="141" t="s">
        <v>17</v>
      </c>
      <c r="O23" s="141" t="s">
        <v>18</v>
      </c>
      <c r="P23" s="141" t="s">
        <v>19</v>
      </c>
      <c r="Q23" s="142"/>
      <c r="R23" s="142"/>
      <c r="S23" s="142"/>
      <c r="T23" s="142"/>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row>
    <row r="24" spans="1:56" ht="12.75" customHeight="1">
      <c r="B24" s="22" t="s">
        <v>5</v>
      </c>
      <c r="C24" s="202" t="s">
        <v>133</v>
      </c>
      <c r="D24" s="202" t="s">
        <v>134</v>
      </c>
      <c r="E24" s="203" t="s">
        <v>135</v>
      </c>
      <c r="F24" s="204" t="s">
        <v>136</v>
      </c>
      <c r="H24" s="5"/>
      <c r="I24" s="5"/>
      <c r="J24" s="4"/>
      <c r="K24" s="149" t="s">
        <v>55</v>
      </c>
      <c r="L24" s="149"/>
      <c r="M24" s="144">
        <v>0</v>
      </c>
      <c r="N24" s="144">
        <v>0</v>
      </c>
      <c r="O24" s="144">
        <v>0</v>
      </c>
      <c r="P24" s="144">
        <v>0</v>
      </c>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row>
    <row r="25" spans="1:56" ht="12.75" customHeight="1">
      <c r="B25" s="22"/>
      <c r="C25" s="82">
        <f>$AG22</f>
        <v>0</v>
      </c>
      <c r="D25" s="82">
        <f>$AK22</f>
        <v>0</v>
      </c>
      <c r="E25" s="83">
        <f>$AM22</f>
        <v>0</v>
      </c>
      <c r="F25" s="83">
        <f>$AQ22</f>
        <v>0</v>
      </c>
      <c r="H25" s="5"/>
      <c r="I25" s="5"/>
      <c r="J25" s="5"/>
      <c r="K25" s="145" t="s">
        <v>9</v>
      </c>
      <c r="L25" s="145"/>
      <c r="M25" s="146">
        <v>1.0289351851851852E-2</v>
      </c>
      <c r="N25" s="146">
        <v>2.4548611111111115E-2</v>
      </c>
      <c r="O25" s="146">
        <v>3.8321759259259257E-2</v>
      </c>
      <c r="P25" s="146">
        <v>5.2037037037037041E-2</v>
      </c>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row>
    <row r="26" spans="1:56" ht="12.75" customHeight="1">
      <c r="A26" s="152" t="s">
        <v>102</v>
      </c>
      <c r="B26" s="182"/>
      <c r="C26" s="182"/>
      <c r="D26" s="182"/>
      <c r="E26" s="182"/>
      <c r="F26" s="182"/>
      <c r="G26" s="23"/>
      <c r="H26" s="5"/>
      <c r="I26" s="5"/>
      <c r="J26" s="5"/>
      <c r="K26" s="145" t="s">
        <v>10</v>
      </c>
      <c r="L26" s="145"/>
      <c r="M26" s="146">
        <v>1.357638888888889E-2</v>
      </c>
      <c r="N26" s="146">
        <v>2.7164351851851853E-2</v>
      </c>
      <c r="O26" s="146">
        <v>4.116898148148148E-2</v>
      </c>
      <c r="P26" s="146">
        <v>5.4791666666666662E-2</v>
      </c>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row>
    <row r="27" spans="1:56" s="8" customFormat="1" ht="12.75" customHeight="1">
      <c r="H27" s="2"/>
      <c r="I27" s="2"/>
      <c r="J27" s="3"/>
      <c r="K27" s="148" t="s">
        <v>11</v>
      </c>
      <c r="L27" s="148"/>
      <c r="M27" s="148">
        <v>142</v>
      </c>
      <c r="N27" s="148">
        <v>113</v>
      </c>
      <c r="O27" s="148">
        <v>123</v>
      </c>
      <c r="P27" s="148">
        <v>118</v>
      </c>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row>
    <row r="28" spans="1:56" s="8" customFormat="1" ht="12.75" customHeight="1">
      <c r="B28" s="23"/>
      <c r="C28" s="23"/>
      <c r="D28" s="23"/>
      <c r="E28" s="23"/>
      <c r="F28" s="23"/>
      <c r="G28" s="23"/>
      <c r="H28" s="2"/>
      <c r="I28" s="2"/>
      <c r="J28" s="6"/>
      <c r="K28" s="54" t="s">
        <v>150</v>
      </c>
      <c r="L28" s="54" t="s">
        <v>12</v>
      </c>
      <c r="M28" s="55">
        <v>175.15799999999999</v>
      </c>
      <c r="N28" s="55">
        <v>94.053700000000006</v>
      </c>
      <c r="O28" s="55">
        <v>54.386499999999998</v>
      </c>
      <c r="P28" s="55">
        <v>34.088999999999999</v>
      </c>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row>
    <row r="29" spans="1:56" ht="12.75" customHeight="1">
      <c r="H29" s="30"/>
      <c r="I29" s="30"/>
      <c r="J29" s="211" t="s">
        <v>13</v>
      </c>
      <c r="K29" s="56" t="s">
        <v>151</v>
      </c>
      <c r="L29" s="56" t="s">
        <v>14</v>
      </c>
      <c r="M29" s="57">
        <v>2.754</v>
      </c>
      <c r="N29" s="57">
        <v>0.42749999999999999</v>
      </c>
      <c r="O29" s="57">
        <v>-0.57850000000000001</v>
      </c>
      <c r="P29" s="57">
        <v>-0.80669999999999997</v>
      </c>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row>
    <row r="30" spans="1:56" ht="12.75" customHeight="1">
      <c r="H30" s="30"/>
      <c r="I30" s="30"/>
      <c r="J30" s="52"/>
      <c r="K30" s="122"/>
      <c r="L30" s="122"/>
      <c r="M30" s="123"/>
      <c r="N30" s="123"/>
      <c r="O30" s="123"/>
      <c r="P30" s="123"/>
      <c r="Q30" s="124"/>
      <c r="R30" s="124"/>
      <c r="S30" s="124"/>
      <c r="T30" s="124"/>
      <c r="U30" s="124"/>
      <c r="V30" s="124"/>
      <c r="W30" s="124"/>
      <c r="X30" s="124"/>
      <c r="Y30" s="124"/>
      <c r="Z30" s="124"/>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row>
    <row r="31" spans="1:56" ht="12.75" customHeight="1">
      <c r="H31" s="2"/>
      <c r="I31" s="2"/>
      <c r="J31" s="52"/>
      <c r="K31" s="122"/>
      <c r="L31" s="122"/>
      <c r="M31" s="123"/>
      <c r="N31" s="123"/>
      <c r="O31" s="123"/>
      <c r="P31" s="123"/>
      <c r="Q31" s="124"/>
      <c r="R31" s="124"/>
      <c r="S31" s="124"/>
      <c r="T31" s="124"/>
      <c r="U31" s="124"/>
      <c r="V31" s="124"/>
      <c r="W31" s="124"/>
      <c r="X31" s="124"/>
      <c r="Y31" s="124"/>
      <c r="Z31" s="124"/>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row>
    <row r="32" spans="1:56" ht="12.75" customHeight="1">
      <c r="J32" s="53"/>
      <c r="K32" s="125"/>
      <c r="L32" s="125"/>
      <c r="M32" s="126"/>
      <c r="N32" s="126"/>
      <c r="O32" s="126"/>
      <c r="P32" s="126"/>
      <c r="Q32" s="127"/>
      <c r="R32" s="127"/>
      <c r="S32" s="127"/>
      <c r="T32" s="127"/>
      <c r="U32" s="127"/>
      <c r="V32" s="127"/>
      <c r="W32" s="127"/>
      <c r="X32" s="127"/>
      <c r="Y32" s="127"/>
      <c r="Z32" s="127"/>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row>
    <row r="33" spans="1:56" s="1" customFormat="1" ht="12.75" customHeight="1">
      <c r="A33" s="21"/>
      <c r="B33" s="21"/>
      <c r="C33" s="21"/>
      <c r="D33" s="21"/>
      <c r="E33" s="21"/>
      <c r="F33" s="21"/>
      <c r="G33" s="21"/>
      <c r="H33"/>
      <c r="I33"/>
      <c r="J33" s="53"/>
      <c r="K33" s="125"/>
      <c r="L33" s="125"/>
      <c r="M33" s="126"/>
      <c r="N33" s="126"/>
      <c r="O33" s="126"/>
      <c r="P33" s="126"/>
      <c r="Q33" s="124"/>
      <c r="R33" s="124"/>
      <c r="S33" s="124"/>
      <c r="T33" s="124"/>
      <c r="U33" s="124"/>
      <c r="V33" s="124"/>
      <c r="W33" s="124"/>
      <c r="X33" s="124"/>
      <c r="Y33" s="124"/>
      <c r="Z33" s="124"/>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row>
    <row r="34" spans="1:56" ht="12.75" customHeight="1">
      <c r="J34" s="52"/>
      <c r="K34" s="122"/>
      <c r="L34" s="122"/>
      <c r="M34" s="126"/>
      <c r="N34" s="126"/>
      <c r="O34" s="126"/>
      <c r="P34" s="126"/>
      <c r="Q34" s="124"/>
      <c r="R34" s="124"/>
      <c r="S34" s="124"/>
      <c r="T34" s="124"/>
      <c r="U34" s="124"/>
      <c r="V34" s="124"/>
      <c r="W34" s="124"/>
      <c r="X34" s="124"/>
      <c r="Y34" s="124"/>
      <c r="Z34" s="124"/>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row>
    <row r="35" spans="1:56" ht="12.75" customHeight="1">
      <c r="J35" s="52"/>
      <c r="K35" s="206" t="s">
        <v>145</v>
      </c>
      <c r="L35" s="122"/>
      <c r="M35" s="229" t="str">
        <f>IF(ISNUMBER(M29),M23,"")</f>
        <v>J°1</v>
      </c>
      <c r="N35" s="229" t="str">
        <f t="shared" ref="N35:BD35" si="4">IF(ISNUMBER(N29),N23,"")</f>
        <v>J°2</v>
      </c>
      <c r="O35" s="229" t="str">
        <f t="shared" si="4"/>
        <v>J°3</v>
      </c>
      <c r="P35" s="229" t="str">
        <f t="shared" si="4"/>
        <v>J°4</v>
      </c>
      <c r="Q35" s="229" t="str">
        <f t="shared" si="4"/>
        <v/>
      </c>
      <c r="R35" s="229" t="str">
        <f t="shared" si="4"/>
        <v/>
      </c>
      <c r="S35" s="229" t="str">
        <f t="shared" si="4"/>
        <v/>
      </c>
      <c r="T35" s="229" t="str">
        <f t="shared" si="4"/>
        <v/>
      </c>
      <c r="U35" s="229" t="str">
        <f t="shared" si="4"/>
        <v/>
      </c>
      <c r="V35" s="229" t="str">
        <f t="shared" si="4"/>
        <v/>
      </c>
      <c r="W35" s="229" t="str">
        <f t="shared" si="4"/>
        <v/>
      </c>
      <c r="X35" s="229" t="str">
        <f t="shared" si="4"/>
        <v/>
      </c>
      <c r="Y35" s="229" t="str">
        <f t="shared" si="4"/>
        <v/>
      </c>
      <c r="Z35" s="229" t="str">
        <f t="shared" si="4"/>
        <v/>
      </c>
      <c r="AA35" s="229" t="str">
        <f t="shared" si="4"/>
        <v/>
      </c>
      <c r="AB35" s="229" t="str">
        <f t="shared" si="4"/>
        <v/>
      </c>
      <c r="AC35" s="229" t="str">
        <f t="shared" si="4"/>
        <v/>
      </c>
      <c r="AD35" s="229" t="str">
        <f t="shared" si="4"/>
        <v/>
      </c>
      <c r="AE35" s="229" t="str">
        <f t="shared" si="4"/>
        <v/>
      </c>
      <c r="AF35" s="229" t="str">
        <f t="shared" si="4"/>
        <v/>
      </c>
      <c r="AG35" s="229" t="str">
        <f t="shared" si="4"/>
        <v/>
      </c>
      <c r="AH35" s="229" t="str">
        <f t="shared" si="4"/>
        <v/>
      </c>
      <c r="AI35" s="229" t="str">
        <f t="shared" si="4"/>
        <v/>
      </c>
      <c r="AJ35" s="229" t="str">
        <f t="shared" si="4"/>
        <v/>
      </c>
      <c r="AK35" s="229" t="str">
        <f t="shared" si="4"/>
        <v/>
      </c>
      <c r="AL35" s="229" t="str">
        <f t="shared" si="4"/>
        <v/>
      </c>
      <c r="AM35" s="229" t="str">
        <f t="shared" si="4"/>
        <v/>
      </c>
      <c r="AN35" s="229" t="str">
        <f t="shared" si="4"/>
        <v/>
      </c>
      <c r="AO35" s="229" t="str">
        <f t="shared" si="4"/>
        <v/>
      </c>
      <c r="AP35" s="229" t="str">
        <f t="shared" si="4"/>
        <v/>
      </c>
      <c r="AQ35" s="229" t="str">
        <f t="shared" si="4"/>
        <v/>
      </c>
      <c r="AR35" s="229" t="str">
        <f t="shared" si="4"/>
        <v/>
      </c>
      <c r="AS35" s="229" t="str">
        <f t="shared" si="4"/>
        <v/>
      </c>
      <c r="AT35" s="229" t="str">
        <f t="shared" si="4"/>
        <v/>
      </c>
      <c r="AU35" s="229" t="str">
        <f t="shared" si="4"/>
        <v/>
      </c>
      <c r="AV35" s="229" t="str">
        <f t="shared" si="4"/>
        <v/>
      </c>
      <c r="AW35" s="229" t="str">
        <f t="shared" si="4"/>
        <v/>
      </c>
      <c r="AX35" s="229" t="str">
        <f t="shared" si="4"/>
        <v/>
      </c>
      <c r="AY35" s="229" t="str">
        <f t="shared" si="4"/>
        <v/>
      </c>
      <c r="AZ35" s="229" t="str">
        <f t="shared" si="4"/>
        <v/>
      </c>
      <c r="BA35" s="229" t="str">
        <f t="shared" si="4"/>
        <v/>
      </c>
      <c r="BB35" s="229" t="str">
        <f t="shared" si="4"/>
        <v/>
      </c>
      <c r="BC35" s="229" t="str">
        <f t="shared" si="4"/>
        <v/>
      </c>
      <c r="BD35" s="229" t="str">
        <f t="shared" si="4"/>
        <v/>
      </c>
    </row>
    <row r="36" spans="1:56" ht="12.75" customHeight="1">
      <c r="J36" s="52"/>
      <c r="K36" s="223" t="s">
        <v>139</v>
      </c>
      <c r="L36" s="223" t="s">
        <v>138</v>
      </c>
      <c r="M36" s="215">
        <f>IF(ISNUMBER(M29),M29-($F$23*M28+$G$23),"")</f>
        <v>7.4292000000000691E-2</v>
      </c>
      <c r="N36" s="215">
        <f t="shared" ref="N36:BD36" si="5">IF(ISNUMBER(N29),N29-($F$23*N28+$G$23),"")</f>
        <v>-0.14349620000000018</v>
      </c>
      <c r="O36" s="215">
        <f t="shared" si="5"/>
        <v>-0.11814899999999984</v>
      </c>
      <c r="P36" s="215">
        <f t="shared" si="5"/>
        <v>0.18138600000000016</v>
      </c>
      <c r="Q36" s="215" t="str">
        <f t="shared" si="5"/>
        <v/>
      </c>
      <c r="R36" s="215" t="str">
        <f t="shared" si="5"/>
        <v/>
      </c>
      <c r="S36" s="215" t="str">
        <f t="shared" si="5"/>
        <v/>
      </c>
      <c r="T36" s="215" t="str">
        <f t="shared" si="5"/>
        <v/>
      </c>
      <c r="U36" s="215" t="str">
        <f t="shared" si="5"/>
        <v/>
      </c>
      <c r="V36" s="215" t="str">
        <f t="shared" si="5"/>
        <v/>
      </c>
      <c r="W36" s="215" t="str">
        <f t="shared" si="5"/>
        <v/>
      </c>
      <c r="X36" s="215" t="str">
        <f t="shared" si="5"/>
        <v/>
      </c>
      <c r="Y36" s="215" t="str">
        <f t="shared" si="5"/>
        <v/>
      </c>
      <c r="Z36" s="215" t="str">
        <f t="shared" si="5"/>
        <v/>
      </c>
      <c r="AA36" s="215" t="str">
        <f t="shared" si="5"/>
        <v/>
      </c>
      <c r="AB36" s="215" t="str">
        <f t="shared" si="5"/>
        <v/>
      </c>
      <c r="AC36" s="215" t="str">
        <f t="shared" si="5"/>
        <v/>
      </c>
      <c r="AD36" s="215" t="str">
        <f t="shared" si="5"/>
        <v/>
      </c>
      <c r="AE36" s="215" t="str">
        <f t="shared" si="5"/>
        <v/>
      </c>
      <c r="AF36" s="215" t="str">
        <f t="shared" si="5"/>
        <v/>
      </c>
      <c r="AG36" s="215" t="str">
        <f t="shared" si="5"/>
        <v/>
      </c>
      <c r="AH36" s="215" t="str">
        <f t="shared" si="5"/>
        <v/>
      </c>
      <c r="AI36" s="215" t="str">
        <f t="shared" si="5"/>
        <v/>
      </c>
      <c r="AJ36" s="215" t="str">
        <f t="shared" si="5"/>
        <v/>
      </c>
      <c r="AK36" s="215" t="str">
        <f t="shared" si="5"/>
        <v/>
      </c>
      <c r="AL36" s="215" t="str">
        <f t="shared" si="5"/>
        <v/>
      </c>
      <c r="AM36" s="215" t="str">
        <f t="shared" si="5"/>
        <v/>
      </c>
      <c r="AN36" s="215" t="str">
        <f t="shared" si="5"/>
        <v/>
      </c>
      <c r="AO36" s="215" t="str">
        <f t="shared" si="5"/>
        <v/>
      </c>
      <c r="AP36" s="215" t="str">
        <f t="shared" si="5"/>
        <v/>
      </c>
      <c r="AQ36" s="215" t="str">
        <f t="shared" si="5"/>
        <v/>
      </c>
      <c r="AR36" s="215" t="str">
        <f t="shared" si="5"/>
        <v/>
      </c>
      <c r="AS36" s="215" t="str">
        <f t="shared" si="5"/>
        <v/>
      </c>
      <c r="AT36" s="215" t="str">
        <f t="shared" si="5"/>
        <v/>
      </c>
      <c r="AU36" s="215" t="str">
        <f t="shared" si="5"/>
        <v/>
      </c>
      <c r="AV36" s="215" t="str">
        <f t="shared" si="5"/>
        <v/>
      </c>
      <c r="AW36" s="215" t="str">
        <f t="shared" si="5"/>
        <v/>
      </c>
      <c r="AX36" s="215" t="str">
        <f t="shared" si="5"/>
        <v/>
      </c>
      <c r="AY36" s="215" t="str">
        <f t="shared" si="5"/>
        <v/>
      </c>
      <c r="AZ36" s="215" t="str">
        <f t="shared" si="5"/>
        <v/>
      </c>
      <c r="BA36" s="215" t="str">
        <f t="shared" si="5"/>
        <v/>
      </c>
      <c r="BB36" s="215" t="str">
        <f t="shared" si="5"/>
        <v/>
      </c>
      <c r="BC36" s="215" t="str">
        <f t="shared" si="5"/>
        <v/>
      </c>
      <c r="BD36" s="215" t="str">
        <f t="shared" si="5"/>
        <v/>
      </c>
    </row>
    <row r="37" spans="1:56" ht="12.75" customHeight="1">
      <c r="B37" s="226" t="s">
        <v>146</v>
      </c>
      <c r="C37" s="226" t="s">
        <v>147</v>
      </c>
      <c r="D37" s="207" t="s">
        <v>105</v>
      </c>
      <c r="E37" s="207" t="s">
        <v>106</v>
      </c>
      <c r="K37" s="223" t="s">
        <v>144</v>
      </c>
      <c r="L37" s="224">
        <f>IF(SUMPRODUCT(--ISNUMBER(M37:BD37))&gt;0,AVERAGE(M37:BD37),"")</f>
        <v>0.12933080000000022</v>
      </c>
      <c r="M37" s="225">
        <f>IF(ISNUMBER(M29),ABS(M36),"")</f>
        <v>7.4292000000000691E-2</v>
      </c>
      <c r="N37" s="225">
        <f t="shared" ref="N37:BD37" si="6">IF(ISNUMBER(N29),ABS(N36),"")</f>
        <v>0.14349620000000018</v>
      </c>
      <c r="O37" s="225">
        <f t="shared" si="6"/>
        <v>0.11814899999999984</v>
      </c>
      <c r="P37" s="225">
        <f t="shared" si="6"/>
        <v>0.18138600000000016</v>
      </c>
      <c r="Q37" s="225" t="str">
        <f t="shared" si="6"/>
        <v/>
      </c>
      <c r="R37" s="225" t="str">
        <f t="shared" si="6"/>
        <v/>
      </c>
      <c r="S37" s="225" t="str">
        <f t="shared" si="6"/>
        <v/>
      </c>
      <c r="T37" s="225" t="str">
        <f t="shared" si="6"/>
        <v/>
      </c>
      <c r="U37" s="225" t="str">
        <f t="shared" si="6"/>
        <v/>
      </c>
      <c r="V37" s="225" t="str">
        <f t="shared" si="6"/>
        <v/>
      </c>
      <c r="W37" s="225" t="str">
        <f t="shared" si="6"/>
        <v/>
      </c>
      <c r="X37" s="225" t="str">
        <f t="shared" si="6"/>
        <v/>
      </c>
      <c r="Y37" s="225" t="str">
        <f t="shared" si="6"/>
        <v/>
      </c>
      <c r="Z37" s="225" t="str">
        <f t="shared" si="6"/>
        <v/>
      </c>
      <c r="AA37" s="225" t="str">
        <f t="shared" si="6"/>
        <v/>
      </c>
      <c r="AB37" s="225" t="str">
        <f t="shared" si="6"/>
        <v/>
      </c>
      <c r="AC37" s="225" t="str">
        <f t="shared" si="6"/>
        <v/>
      </c>
      <c r="AD37" s="225" t="str">
        <f t="shared" si="6"/>
        <v/>
      </c>
      <c r="AE37" s="225" t="str">
        <f t="shared" si="6"/>
        <v/>
      </c>
      <c r="AF37" s="225" t="str">
        <f t="shared" si="6"/>
        <v/>
      </c>
      <c r="AG37" s="225" t="str">
        <f t="shared" si="6"/>
        <v/>
      </c>
      <c r="AH37" s="225" t="str">
        <f t="shared" si="6"/>
        <v/>
      </c>
      <c r="AI37" s="225" t="str">
        <f t="shared" si="6"/>
        <v/>
      </c>
      <c r="AJ37" s="225" t="str">
        <f t="shared" si="6"/>
        <v/>
      </c>
      <c r="AK37" s="225" t="str">
        <f t="shared" si="6"/>
        <v/>
      </c>
      <c r="AL37" s="225" t="str">
        <f t="shared" si="6"/>
        <v/>
      </c>
      <c r="AM37" s="225" t="str">
        <f t="shared" si="6"/>
        <v/>
      </c>
      <c r="AN37" s="225" t="str">
        <f t="shared" si="6"/>
        <v/>
      </c>
      <c r="AO37" s="225" t="str">
        <f t="shared" si="6"/>
        <v/>
      </c>
      <c r="AP37" s="225" t="str">
        <f t="shared" si="6"/>
        <v/>
      </c>
      <c r="AQ37" s="225" t="str">
        <f t="shared" si="6"/>
        <v/>
      </c>
      <c r="AR37" s="225" t="str">
        <f t="shared" si="6"/>
        <v/>
      </c>
      <c r="AS37" s="225" t="str">
        <f t="shared" si="6"/>
        <v/>
      </c>
      <c r="AT37" s="225" t="str">
        <f t="shared" si="6"/>
        <v/>
      </c>
      <c r="AU37" s="225" t="str">
        <f t="shared" si="6"/>
        <v/>
      </c>
      <c r="AV37" s="225" t="str">
        <f t="shared" si="6"/>
        <v/>
      </c>
      <c r="AW37" s="225" t="str">
        <f t="shared" si="6"/>
        <v/>
      </c>
      <c r="AX37" s="225" t="str">
        <f t="shared" si="6"/>
        <v/>
      </c>
      <c r="AY37" s="225" t="str">
        <f t="shared" si="6"/>
        <v/>
      </c>
      <c r="AZ37" s="225" t="str">
        <f t="shared" si="6"/>
        <v/>
      </c>
      <c r="BA37" s="225" t="str">
        <f t="shared" si="6"/>
        <v/>
      </c>
      <c r="BB37" s="225" t="str">
        <f t="shared" si="6"/>
        <v/>
      </c>
      <c r="BC37" s="225" t="str">
        <f t="shared" si="6"/>
        <v/>
      </c>
      <c r="BD37" s="225" t="str">
        <f t="shared" si="6"/>
        <v/>
      </c>
    </row>
    <row r="38" spans="1:56" ht="12.75" customHeight="1">
      <c r="A38" s="23" t="s">
        <v>143</v>
      </c>
      <c r="B38" s="23">
        <v>2.5000000000000001E-2</v>
      </c>
      <c r="C38" s="23">
        <v>-2</v>
      </c>
      <c r="D38" s="23">
        <v>250</v>
      </c>
      <c r="E38" s="23">
        <v>0</v>
      </c>
      <c r="K38" s="183" t="s">
        <v>140</v>
      </c>
      <c r="L38" s="183" t="s">
        <v>138</v>
      </c>
      <c r="M38" s="184">
        <f>IF(ISNUMBER(M29),M29-($B$38*M28+$C$38),"")</f>
        <v>0.37505000000000033</v>
      </c>
      <c r="N38" s="184">
        <f t="shared" ref="N38:BD38" si="7">IF(ISNUMBER(N29),N29-($B$38*N28+$C$38),"")</f>
        <v>7.6157499999999656E-2</v>
      </c>
      <c r="O38" s="184">
        <f t="shared" si="7"/>
        <v>6.183749999999999E-2</v>
      </c>
      <c r="P38" s="184">
        <f t="shared" si="7"/>
        <v>0.34107500000000002</v>
      </c>
      <c r="Q38" s="184" t="str">
        <f t="shared" si="7"/>
        <v/>
      </c>
      <c r="R38" s="184" t="str">
        <f t="shared" si="7"/>
        <v/>
      </c>
      <c r="S38" s="184" t="str">
        <f t="shared" si="7"/>
        <v/>
      </c>
      <c r="T38" s="184" t="str">
        <f t="shared" si="7"/>
        <v/>
      </c>
      <c r="U38" s="184" t="str">
        <f t="shared" si="7"/>
        <v/>
      </c>
      <c r="V38" s="184" t="str">
        <f t="shared" si="7"/>
        <v/>
      </c>
      <c r="W38" s="184" t="str">
        <f t="shared" si="7"/>
        <v/>
      </c>
      <c r="X38" s="184" t="str">
        <f t="shared" si="7"/>
        <v/>
      </c>
      <c r="Y38" s="184" t="str">
        <f t="shared" si="7"/>
        <v/>
      </c>
      <c r="Z38" s="184" t="str">
        <f t="shared" si="7"/>
        <v/>
      </c>
      <c r="AA38" s="184" t="str">
        <f t="shared" si="7"/>
        <v/>
      </c>
      <c r="AB38" s="184" t="str">
        <f t="shared" si="7"/>
        <v/>
      </c>
      <c r="AC38" s="184" t="str">
        <f t="shared" si="7"/>
        <v/>
      </c>
      <c r="AD38" s="184" t="str">
        <f t="shared" si="7"/>
        <v/>
      </c>
      <c r="AE38" s="184" t="str">
        <f t="shared" si="7"/>
        <v/>
      </c>
      <c r="AF38" s="184" t="str">
        <f t="shared" si="7"/>
        <v/>
      </c>
      <c r="AG38" s="184" t="str">
        <f t="shared" si="7"/>
        <v/>
      </c>
      <c r="AH38" s="184" t="str">
        <f t="shared" si="7"/>
        <v/>
      </c>
      <c r="AI38" s="184" t="str">
        <f t="shared" si="7"/>
        <v/>
      </c>
      <c r="AJ38" s="184" t="str">
        <f t="shared" si="7"/>
        <v/>
      </c>
      <c r="AK38" s="184" t="str">
        <f t="shared" si="7"/>
        <v/>
      </c>
      <c r="AL38" s="184" t="str">
        <f t="shared" si="7"/>
        <v/>
      </c>
      <c r="AM38" s="184" t="str">
        <f t="shared" si="7"/>
        <v/>
      </c>
      <c r="AN38" s="184" t="str">
        <f t="shared" si="7"/>
        <v/>
      </c>
      <c r="AO38" s="184" t="str">
        <f t="shared" si="7"/>
        <v/>
      </c>
      <c r="AP38" s="184" t="str">
        <f t="shared" si="7"/>
        <v/>
      </c>
      <c r="AQ38" s="184" t="str">
        <f t="shared" si="7"/>
        <v/>
      </c>
      <c r="AR38" s="184" t="str">
        <f t="shared" si="7"/>
        <v/>
      </c>
      <c r="AS38" s="184" t="str">
        <f t="shared" si="7"/>
        <v/>
      </c>
      <c r="AT38" s="184" t="str">
        <f t="shared" si="7"/>
        <v/>
      </c>
      <c r="AU38" s="184" t="str">
        <f t="shared" si="7"/>
        <v/>
      </c>
      <c r="AV38" s="184" t="str">
        <f t="shared" si="7"/>
        <v/>
      </c>
      <c r="AW38" s="184" t="str">
        <f t="shared" si="7"/>
        <v/>
      </c>
      <c r="AX38" s="184" t="str">
        <f t="shared" si="7"/>
        <v/>
      </c>
      <c r="AY38" s="184" t="str">
        <f t="shared" si="7"/>
        <v/>
      </c>
      <c r="AZ38" s="184" t="str">
        <f t="shared" si="7"/>
        <v/>
      </c>
      <c r="BA38" s="184" t="str">
        <f t="shared" si="7"/>
        <v/>
      </c>
      <c r="BB38" s="184" t="str">
        <f t="shared" si="7"/>
        <v/>
      </c>
      <c r="BC38" s="184" t="str">
        <f t="shared" si="7"/>
        <v/>
      </c>
      <c r="BD38" s="184" t="str">
        <f t="shared" si="7"/>
        <v/>
      </c>
    </row>
    <row r="39" spans="1:56" s="12" customFormat="1" ht="12.75" customHeight="1">
      <c r="A39" s="197" t="s">
        <v>2</v>
      </c>
      <c r="B39" s="65" t="s">
        <v>153</v>
      </c>
      <c r="C39" s="20"/>
      <c r="D39" s="25">
        <f>$B$18*D38+$C$18</f>
        <v>4.25</v>
      </c>
      <c r="E39" s="25">
        <f>$B$18*E38+$C$18</f>
        <v>-2</v>
      </c>
      <c r="G39" s="20"/>
      <c r="H39"/>
      <c r="I39"/>
      <c r="J39"/>
    </row>
    <row r="40" spans="1:56" s="7" customFormat="1" ht="12.75" customHeight="1">
      <c r="A40" s="208" t="s">
        <v>148</v>
      </c>
      <c r="B40" s="25"/>
      <c r="C40" s="25"/>
      <c r="D40" s="25"/>
      <c r="E40" s="25"/>
      <c r="F40" s="25"/>
      <c r="G40" s="25"/>
      <c r="K40" s="179"/>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row>
    <row r="41" spans="1:56" s="12" customFormat="1">
      <c r="A41" s="209" t="str">
        <f>A40</f>
        <v>DatLab 7 Template - Last update: 2016-05-19</v>
      </c>
      <c r="B41" s="20"/>
      <c r="C41" s="73"/>
      <c r="D41" s="73"/>
      <c r="E41" s="20"/>
      <c r="F41" s="20"/>
      <c r="G41" s="20"/>
      <c r="J41"/>
      <c r="K41"/>
      <c r="L41"/>
      <c r="M41"/>
      <c r="N41" s="110" t="s">
        <v>104</v>
      </c>
      <c r="O41" s="111"/>
      <c r="P41" s="111"/>
      <c r="Q41" s="111"/>
      <c r="R41" s="111"/>
      <c r="S41" s="111"/>
      <c r="T41" s="111"/>
      <c r="U41" s="111"/>
      <c r="V41" s="111"/>
      <c r="W41" s="111"/>
      <c r="X41" s="111"/>
      <c r="Y41" s="111"/>
    </row>
    <row r="42" spans="1:56" s="12" customFormat="1">
      <c r="A42" s="62"/>
      <c r="B42" s="20"/>
      <c r="C42" s="73"/>
      <c r="D42" s="73"/>
      <c r="E42" s="20"/>
      <c r="F42" s="20"/>
      <c r="G42" s="20"/>
      <c r="J42"/>
      <c r="K42"/>
      <c r="L42"/>
      <c r="M42"/>
      <c r="N42" s="112"/>
      <c r="O42" s="110" t="s">
        <v>80</v>
      </c>
      <c r="P42" s="110"/>
      <c r="Q42" s="110"/>
      <c r="R42" s="110"/>
      <c r="S42" s="110"/>
      <c r="T42" s="110"/>
      <c r="U42" s="110"/>
      <c r="V42" s="110"/>
      <c r="W42" s="110"/>
      <c r="X42" s="110"/>
      <c r="Y42" s="110"/>
    </row>
    <row r="43" spans="1:56" s="30" customFormat="1">
      <c r="A43" s="84" t="s">
        <v>78</v>
      </c>
      <c r="B43" s="85"/>
      <c r="C43" s="85"/>
      <c r="D43" s="85"/>
      <c r="E43" s="85"/>
      <c r="F43" s="85"/>
      <c r="G43" s="85"/>
      <c r="N43" s="110"/>
      <c r="O43" s="113" t="s">
        <v>81</v>
      </c>
      <c r="P43" s="114"/>
      <c r="Q43" s="114" t="s">
        <v>95</v>
      </c>
      <c r="R43" s="111"/>
      <c r="S43" s="111"/>
      <c r="T43" s="111"/>
      <c r="U43" s="111"/>
      <c r="V43" s="111"/>
      <c r="W43" s="111"/>
      <c r="X43" s="111"/>
      <c r="Y43" s="111"/>
    </row>
    <row r="44" spans="1:56" s="30" customFormat="1">
      <c r="A44" s="84" t="s">
        <v>79</v>
      </c>
      <c r="B44" s="85"/>
      <c r="C44" s="85"/>
      <c r="D44" s="85"/>
      <c r="E44" s="85"/>
      <c r="F44" s="85"/>
      <c r="G44" s="85"/>
      <c r="N44" s="110"/>
      <c r="O44" s="113"/>
      <c r="P44" s="111"/>
      <c r="Q44" s="111"/>
      <c r="R44" s="111"/>
      <c r="S44" s="111"/>
      <c r="T44" s="111"/>
      <c r="U44" s="111"/>
      <c r="V44" s="111"/>
      <c r="W44" s="111"/>
      <c r="X44" s="111"/>
      <c r="Y44" s="111"/>
    </row>
    <row r="45" spans="1:56" s="30" customFormat="1">
      <c r="A45" s="84"/>
      <c r="B45" s="85"/>
      <c r="C45" s="85"/>
      <c r="D45" s="85"/>
      <c r="E45" s="85"/>
      <c r="F45" s="85"/>
      <c r="G45" s="85"/>
      <c r="N45" s="110" t="s">
        <v>97</v>
      </c>
      <c r="O45" s="111"/>
      <c r="P45" s="111"/>
      <c r="Q45" s="111"/>
      <c r="R45" s="111"/>
      <c r="S45" s="111"/>
      <c r="T45" s="111"/>
      <c r="U45" s="111"/>
      <c r="V45" s="111"/>
      <c r="W45" s="111"/>
      <c r="X45" s="111"/>
      <c r="Y45" s="111"/>
    </row>
    <row r="46" spans="1:56" s="2" customFormat="1">
      <c r="A46" s="63" t="s">
        <v>58</v>
      </c>
      <c r="N46" s="110"/>
      <c r="O46" s="110" t="s">
        <v>82</v>
      </c>
      <c r="P46" s="110"/>
      <c r="Q46" s="110"/>
      <c r="R46" s="110"/>
      <c r="S46" s="110"/>
      <c r="T46" s="110"/>
      <c r="U46" s="110"/>
      <c r="V46" s="110"/>
      <c r="W46" s="110"/>
      <c r="X46" s="110"/>
      <c r="Y46" s="110"/>
    </row>
    <row r="47" spans="1:56">
      <c r="A47" s="63"/>
      <c r="B47" s="64" t="s">
        <v>98</v>
      </c>
      <c r="C47" s="64"/>
      <c r="D47" s="64"/>
      <c r="E47" s="64"/>
      <c r="F47" s="65"/>
      <c r="G47" s="66"/>
      <c r="H47" s="66"/>
      <c r="I47" s="66"/>
      <c r="J47" s="66"/>
      <c r="K47" s="66"/>
      <c r="N47" s="115"/>
      <c r="O47" s="113" t="s">
        <v>94</v>
      </c>
      <c r="P47" s="114"/>
      <c r="Q47" s="114" t="s">
        <v>93</v>
      </c>
      <c r="R47" s="111"/>
      <c r="S47" s="111"/>
      <c r="T47" s="111"/>
      <c r="U47" s="111"/>
      <c r="V47" s="111"/>
      <c r="W47" s="111"/>
      <c r="X47" s="111"/>
      <c r="Y47" s="111"/>
    </row>
    <row r="48" spans="1:56">
      <c r="A48" s="63"/>
      <c r="B48" s="64"/>
      <c r="C48" s="64"/>
      <c r="D48" s="64"/>
      <c r="E48" s="64"/>
      <c r="F48" s="65"/>
      <c r="G48" s="66"/>
      <c r="H48" s="66"/>
      <c r="I48" s="66"/>
      <c r="J48" s="66"/>
      <c r="K48" s="66"/>
    </row>
    <row r="49" spans="1:10">
      <c r="A49" s="61" t="s">
        <v>59</v>
      </c>
      <c r="B49" s="20"/>
      <c r="C49" s="20"/>
      <c r="D49" s="20"/>
      <c r="E49" s="20"/>
      <c r="F49" s="20"/>
      <c r="G49" s="20"/>
      <c r="H49" s="12"/>
      <c r="I49" s="12"/>
    </row>
    <row r="50" spans="1:10">
      <c r="A50" s="33" t="s">
        <v>99</v>
      </c>
    </row>
    <row r="51" spans="1:10">
      <c r="B51" s="18" t="s">
        <v>100</v>
      </c>
    </row>
    <row r="52" spans="1:10">
      <c r="A52" s="65" t="s">
        <v>72</v>
      </c>
      <c r="B52" s="20"/>
      <c r="C52" s="20"/>
      <c r="D52" s="20"/>
      <c r="E52" s="20"/>
      <c r="F52" s="20"/>
      <c r="G52" s="20"/>
      <c r="H52" s="12"/>
      <c r="I52" s="12"/>
      <c r="J52" s="12"/>
    </row>
    <row r="53" spans="1:10">
      <c r="A53" s="20"/>
      <c r="B53" s="65" t="s">
        <v>75</v>
      </c>
      <c r="C53" s="20"/>
      <c r="D53" s="20"/>
      <c r="E53" s="20"/>
      <c r="F53" s="20"/>
      <c r="G53" s="20"/>
      <c r="H53" s="12"/>
      <c r="I53" s="12"/>
      <c r="J53" s="12"/>
    </row>
    <row r="54" spans="1:10">
      <c r="A54" s="67" t="s">
        <v>70</v>
      </c>
      <c r="B54" s="65" t="s">
        <v>73</v>
      </c>
      <c r="C54" s="20"/>
      <c r="D54" s="20"/>
      <c r="E54" s="20"/>
      <c r="F54" s="20"/>
      <c r="G54" s="20"/>
      <c r="H54" s="12"/>
      <c r="I54" s="12"/>
      <c r="J54" s="12"/>
    </row>
    <row r="55" spans="1:10">
      <c r="A55" s="20"/>
      <c r="B55" s="65" t="s">
        <v>61</v>
      </c>
      <c r="C55" s="20"/>
      <c r="D55" s="20"/>
      <c r="E55" s="20"/>
      <c r="F55" s="20"/>
      <c r="G55" s="20"/>
      <c r="H55" s="12"/>
      <c r="I55" s="12"/>
      <c r="J55" s="12"/>
    </row>
    <row r="56" spans="1:10">
      <c r="A56" s="67" t="s">
        <v>71</v>
      </c>
      <c r="B56" s="65" t="s">
        <v>74</v>
      </c>
      <c r="C56" s="20"/>
      <c r="D56" s="20"/>
      <c r="E56" s="20"/>
      <c r="F56" s="20"/>
      <c r="G56" s="20"/>
      <c r="H56" s="12"/>
      <c r="I56" s="12"/>
      <c r="J56" s="12"/>
    </row>
    <row r="57" spans="1:10">
      <c r="A57" s="20"/>
      <c r="B57" s="65" t="s">
        <v>63</v>
      </c>
      <c r="C57" s="20"/>
      <c r="D57" s="20"/>
      <c r="E57" s="20"/>
      <c r="F57" s="20"/>
      <c r="G57" s="20"/>
      <c r="H57" s="12"/>
      <c r="I57" s="12"/>
      <c r="J57" s="12"/>
    </row>
    <row r="58" spans="1:10">
      <c r="A58" s="33" t="s">
        <v>84</v>
      </c>
      <c r="B58"/>
      <c r="C58"/>
      <c r="D58"/>
      <c r="E58"/>
      <c r="F58"/>
      <c r="G58"/>
      <c r="H58" s="18"/>
      <c r="I58" s="18"/>
      <c r="J58" s="12"/>
    </row>
    <row r="59" spans="1:10">
      <c r="A59" s="68" t="s">
        <v>60</v>
      </c>
      <c r="B59" s="65" t="s">
        <v>76</v>
      </c>
      <c r="C59" s="20"/>
      <c r="D59" s="20"/>
      <c r="E59" s="20"/>
      <c r="F59" s="20"/>
      <c r="G59" s="20"/>
      <c r="H59" s="12"/>
      <c r="I59" s="12"/>
      <c r="J59" s="12"/>
    </row>
    <row r="60" spans="1:10">
      <c r="A60" s="20"/>
      <c r="B60" s="65" t="s">
        <v>64</v>
      </c>
      <c r="C60" s="20"/>
      <c r="D60" s="20"/>
      <c r="E60" s="20"/>
      <c r="F60" s="20"/>
      <c r="G60" s="20"/>
      <c r="H60" s="12"/>
      <c r="I60" s="12"/>
      <c r="J60" s="12"/>
    </row>
    <row r="61" spans="1:10">
      <c r="A61" s="68" t="s">
        <v>62</v>
      </c>
      <c r="B61" s="65" t="s">
        <v>77</v>
      </c>
      <c r="C61" s="20"/>
      <c r="D61" s="20"/>
      <c r="E61" s="20"/>
      <c r="F61" s="20"/>
      <c r="G61" s="20"/>
      <c r="H61" s="12"/>
      <c r="I61" s="12"/>
      <c r="J61" s="12"/>
    </row>
    <row r="62" spans="1:10">
      <c r="A62" s="20"/>
      <c r="B62" s="65" t="s">
        <v>65</v>
      </c>
      <c r="C62" s="20"/>
      <c r="D62" s="20"/>
      <c r="E62" s="20"/>
      <c r="F62" s="20"/>
      <c r="G62" s="20"/>
      <c r="H62" s="12"/>
      <c r="I62" s="12"/>
    </row>
    <row r="63" spans="1:10">
      <c r="A63" s="20"/>
      <c r="B63" s="65" t="s">
        <v>103</v>
      </c>
      <c r="C63" s="20"/>
      <c r="D63" s="20"/>
      <c r="E63" s="20"/>
      <c r="F63" s="20"/>
      <c r="G63" s="20"/>
      <c r="H63" s="12"/>
      <c r="I63" s="12"/>
    </row>
    <row r="64" spans="1:10" s="2" customFormat="1">
      <c r="A64" s="33" t="s">
        <v>85</v>
      </c>
      <c r="B64" s="33"/>
      <c r="C64" s="33"/>
      <c r="D64" s="33"/>
      <c r="E64" s="33"/>
      <c r="F64" s="33"/>
      <c r="G64" s="33"/>
    </row>
    <row r="65" spans="1:13">
      <c r="A65" s="33" t="s">
        <v>86</v>
      </c>
    </row>
    <row r="66" spans="1:13">
      <c r="B66" s="18" t="s">
        <v>3</v>
      </c>
    </row>
    <row r="67" spans="1:13">
      <c r="A67" s="33" t="s">
        <v>87</v>
      </c>
    </row>
    <row r="68" spans="1:13">
      <c r="A68" s="33" t="s">
        <v>88</v>
      </c>
    </row>
    <row r="69" spans="1:13">
      <c r="A69" s="33" t="s">
        <v>101</v>
      </c>
    </row>
    <row r="70" spans="1:13">
      <c r="B70" s="29"/>
    </row>
    <row r="71" spans="1:13">
      <c r="A71" s="58" t="s">
        <v>66</v>
      </c>
      <c r="B71" s="69"/>
      <c r="C71" s="69"/>
      <c r="D71" s="69"/>
      <c r="E71" s="69"/>
      <c r="F71" s="69"/>
      <c r="G71" s="69"/>
    </row>
    <row r="72" spans="1:13">
      <c r="A72" s="69" t="s">
        <v>89</v>
      </c>
      <c r="B72" s="69"/>
      <c r="C72" s="69"/>
      <c r="D72" s="69"/>
      <c r="E72" s="69"/>
      <c r="F72" s="69"/>
      <c r="G72" s="69"/>
      <c r="M72" s="9"/>
    </row>
    <row r="73" spans="1:13">
      <c r="A73" s="69" t="s">
        <v>90</v>
      </c>
      <c r="B73" s="69"/>
      <c r="C73" s="69"/>
      <c r="D73" s="69"/>
      <c r="E73" s="69"/>
      <c r="F73" s="69"/>
      <c r="G73" s="69"/>
      <c r="M73" s="9"/>
    </row>
    <row r="74" spans="1:13">
      <c r="A74" s="69"/>
      <c r="B74" s="69" t="s">
        <v>67</v>
      </c>
      <c r="C74" s="69"/>
      <c r="D74" s="69"/>
      <c r="E74" s="69"/>
      <c r="F74" s="69"/>
      <c r="G74" s="69"/>
      <c r="M74" s="10"/>
    </row>
    <row r="75" spans="1:13">
      <c r="A75" s="69"/>
      <c r="B75" s="69" t="s">
        <v>68</v>
      </c>
      <c r="C75" s="69"/>
      <c r="D75" s="69"/>
      <c r="E75" s="69"/>
      <c r="F75" s="69"/>
      <c r="G75" s="69"/>
      <c r="M75" s="10"/>
    </row>
    <row r="76" spans="1:13">
      <c r="A76" s="69" t="s">
        <v>91</v>
      </c>
      <c r="B76" s="69"/>
      <c r="C76" s="69"/>
      <c r="D76" s="69"/>
      <c r="E76" s="69"/>
      <c r="F76" s="69"/>
      <c r="G76" s="69"/>
      <c r="M76" s="10"/>
    </row>
    <row r="77" spans="1:13">
      <c r="A77" s="60" t="s">
        <v>92</v>
      </c>
      <c r="B77" s="60"/>
      <c r="C77" s="60"/>
      <c r="D77" s="60"/>
      <c r="E77" s="60"/>
      <c r="F77" s="60"/>
      <c r="G77" s="60"/>
      <c r="M77" s="10"/>
    </row>
    <row r="78" spans="1:13">
      <c r="A78" s="60"/>
      <c r="B78" s="60"/>
      <c r="C78" s="60"/>
      <c r="D78" s="60"/>
      <c r="E78" s="60"/>
      <c r="F78" s="60"/>
      <c r="G78" s="60"/>
    </row>
    <row r="80" spans="1:13">
      <c r="H80" s="71"/>
      <c r="I80" s="71"/>
    </row>
    <row r="82" spans="8:11">
      <c r="H82" s="71"/>
      <c r="I82" s="71"/>
    </row>
    <row r="84" spans="8:11">
      <c r="H84" s="69"/>
      <c r="I84" s="69"/>
      <c r="J84" s="70"/>
      <c r="K84" s="72"/>
    </row>
    <row r="85" spans="8:11" ht="15">
      <c r="H85" s="69"/>
      <c r="I85" s="69"/>
      <c r="J85" s="59"/>
    </row>
    <row r="86" spans="8:11" ht="15">
      <c r="H86" s="69"/>
      <c r="I86" s="69"/>
      <c r="J86" s="59"/>
    </row>
    <row r="87" spans="8:11">
      <c r="H87" s="69"/>
      <c r="I87" s="69"/>
      <c r="J87" s="70"/>
    </row>
    <row r="88" spans="8:11">
      <c r="H88" s="69"/>
      <c r="I88" s="69"/>
      <c r="J88" s="70"/>
    </row>
    <row r="89" spans="8:11">
      <c r="H89" s="71"/>
      <c r="I89" s="71"/>
      <c r="J89" s="12"/>
    </row>
    <row r="90" spans="8:11">
      <c r="H90" s="71"/>
      <c r="I90" s="71"/>
      <c r="J90" s="12"/>
    </row>
    <row r="91" spans="8:11">
      <c r="H91" s="71"/>
      <c r="I91" s="71"/>
      <c r="J91" s="12"/>
    </row>
    <row r="92" spans="8:11">
      <c r="J92" s="12"/>
    </row>
  </sheetData>
  <hyperlinks>
    <hyperlink ref="Q43" r:id="rId1" location="c3005"/>
    <hyperlink ref="Q47" r:id="rId2"/>
  </hyperlinks>
  <pageMargins left="0.78740157480314965" right="0.78740157480314965" top="0.78740157480314965" bottom="0.47244094488188981" header="0.39370078740157483" footer="0.31496062992125984"/>
  <pageSetup paperSize="9" scale="99" orientation="landscape" r:id="rId3"/>
  <headerFooter alignWithMargins="0">
    <oddHeader>&amp;L&amp;F; &amp;A&amp;C&amp;P / &amp;N&amp;R&amp;G</oddHeader>
    <oddFooter>&amp;L
&amp;D&amp;R
www.oroboros.at</oddFooter>
  </headerFooter>
  <drawing r:id="rId4"/>
  <legacyDrawing r:id="rId5"/>
  <legacyDrawingHF r:id="rId6"/>
</worksheet>
</file>

<file path=xl/worksheets/sheet4.xml><?xml version="1.0" encoding="utf-8"?>
<worksheet xmlns="http://schemas.openxmlformats.org/spreadsheetml/2006/main" xmlns:r="http://schemas.openxmlformats.org/officeDocument/2006/relationships">
  <dimension ref="A1:BD92"/>
  <sheetViews>
    <sheetView showGridLines="0" zoomScale="85" zoomScaleNormal="85" workbookViewId="0"/>
  </sheetViews>
  <sheetFormatPr baseColWidth="10" defaultRowHeight="12.75"/>
  <cols>
    <col min="1" max="1" width="12" style="18" customWidth="1"/>
    <col min="2" max="2" width="8.7109375" style="18" customWidth="1"/>
    <col min="3" max="6" width="9.7109375" style="18" customWidth="1"/>
    <col min="7" max="7" width="21.85546875" style="18" customWidth="1"/>
    <col min="8" max="9" width="49" customWidth="1"/>
    <col min="10" max="10" width="6.7109375" customWidth="1"/>
    <col min="11" max="11" width="22.7109375" customWidth="1"/>
    <col min="12" max="12" width="12.7109375" customWidth="1"/>
    <col min="13" max="20" width="8.7109375" customWidth="1"/>
    <col min="21" max="21" width="10.85546875" customWidth="1"/>
    <col min="22" max="26" width="8.7109375" customWidth="1"/>
    <col min="27" max="74" width="10.7109375" customWidth="1"/>
  </cols>
  <sheetData>
    <row r="1" spans="1:56" s="15" customFormat="1" ht="12.75" customHeight="1">
      <c r="A1" s="16" t="s">
        <v>155</v>
      </c>
      <c r="B1" s="17"/>
      <c r="D1" s="18" t="s">
        <v>126</v>
      </c>
      <c r="E1" s="34" t="s">
        <v>6</v>
      </c>
      <c r="F1" s="18"/>
      <c r="G1" s="193" t="s">
        <v>123</v>
      </c>
      <c r="H1" s="11"/>
      <c r="I1" s="12"/>
      <c r="J1" s="206" t="s">
        <v>137</v>
      </c>
      <c r="K1" s="205" t="s">
        <v>120</v>
      </c>
      <c r="L1" s="138" t="s">
        <v>152</v>
      </c>
      <c r="M1" s="86" t="s">
        <v>16</v>
      </c>
      <c r="N1" s="86" t="s">
        <v>17</v>
      </c>
      <c r="O1" s="86" t="s">
        <v>18</v>
      </c>
      <c r="P1" s="86" t="s">
        <v>19</v>
      </c>
      <c r="Q1" s="86" t="s">
        <v>54</v>
      </c>
      <c r="U1" s="35" t="s">
        <v>20</v>
      </c>
      <c r="V1" s="36" t="s">
        <v>21</v>
      </c>
      <c r="W1" s="37" t="s">
        <v>22</v>
      </c>
      <c r="X1" s="37" t="s">
        <v>23</v>
      </c>
      <c r="Y1" s="40" t="s">
        <v>24</v>
      </c>
      <c r="Z1" s="38" t="s">
        <v>25</v>
      </c>
      <c r="AA1" s="39" t="s">
        <v>26</v>
      </c>
      <c r="AB1" s="40" t="s">
        <v>27</v>
      </c>
      <c r="AC1" s="38" t="s">
        <v>6</v>
      </c>
      <c r="AD1" s="41" t="s">
        <v>28</v>
      </c>
      <c r="AE1" s="42" t="s">
        <v>29</v>
      </c>
      <c r="AF1" s="43" t="s">
        <v>30</v>
      </c>
      <c r="AG1" s="44" t="s">
        <v>31</v>
      </c>
      <c r="AH1" s="40" t="s">
        <v>32</v>
      </c>
      <c r="AI1" s="42" t="s">
        <v>33</v>
      </c>
      <c r="AJ1" s="43" t="s">
        <v>34</v>
      </c>
      <c r="AK1" s="44" t="s">
        <v>35</v>
      </c>
      <c r="AL1" s="40" t="s">
        <v>36</v>
      </c>
      <c r="AM1" s="41" t="s">
        <v>37</v>
      </c>
      <c r="AN1" s="45" t="s">
        <v>38</v>
      </c>
      <c r="AO1" s="41" t="s">
        <v>39</v>
      </c>
      <c r="AP1" s="45" t="s">
        <v>40</v>
      </c>
      <c r="AQ1" s="42" t="s">
        <v>41</v>
      </c>
      <c r="AR1" s="42" t="s">
        <v>42</v>
      </c>
      <c r="AS1" s="42" t="s">
        <v>43</v>
      </c>
      <c r="AT1" s="37" t="s">
        <v>44</v>
      </c>
      <c r="AU1" s="42" t="s">
        <v>45</v>
      </c>
      <c r="AV1" s="45" t="s">
        <v>46</v>
      </c>
      <c r="AW1" s="42" t="s">
        <v>47</v>
      </c>
      <c r="AX1" s="45" t="s">
        <v>48</v>
      </c>
      <c r="AY1" s="42" t="s">
        <v>15</v>
      </c>
      <c r="AZ1" s="41" t="s">
        <v>49</v>
      </c>
      <c r="BA1" s="42" t="s">
        <v>50</v>
      </c>
      <c r="BB1" s="42" t="s">
        <v>51</v>
      </c>
      <c r="BC1" s="46" t="s">
        <v>119</v>
      </c>
      <c r="BD1" s="46" t="s">
        <v>52</v>
      </c>
    </row>
    <row r="2" spans="1:56" ht="12.75" customHeight="1" thickBot="1">
      <c r="A2" s="121" t="str">
        <f>J2</f>
        <v>MiPNet10.04_2014-02-20_P4-02_O2-calib_high-O2.DLD</v>
      </c>
      <c r="B2" s="25"/>
      <c r="C2" s="19"/>
      <c r="D2" s="216">
        <v>2</v>
      </c>
      <c r="E2" s="18">
        <f>$AC2</f>
        <v>0</v>
      </c>
      <c r="F2" s="219" t="s">
        <v>142</v>
      </c>
      <c r="G2" s="220" t="s">
        <v>121</v>
      </c>
      <c r="H2" s="5"/>
      <c r="I2" s="5"/>
      <c r="J2" s="136" t="s">
        <v>117</v>
      </c>
      <c r="K2" s="187"/>
      <c r="L2" s="187"/>
      <c r="M2" s="105"/>
      <c r="N2" s="105"/>
      <c r="O2" s="105"/>
      <c r="P2" s="105"/>
      <c r="Q2" s="105"/>
      <c r="R2" s="105"/>
      <c r="S2" s="105"/>
      <c r="T2" s="105"/>
      <c r="U2" s="155" t="s">
        <v>69</v>
      </c>
      <c r="V2" s="165"/>
      <c r="W2" s="169"/>
      <c r="X2" s="166"/>
      <c r="Y2" s="159"/>
      <c r="Z2" s="156"/>
      <c r="AA2" s="157"/>
      <c r="AB2" s="157"/>
      <c r="AC2" s="158"/>
      <c r="AD2" s="159"/>
      <c r="AE2" s="159"/>
      <c r="AF2" s="159"/>
      <c r="AG2" s="159"/>
      <c r="AH2" s="159"/>
      <c r="AI2" s="159"/>
      <c r="AJ2" s="159"/>
      <c r="AK2" s="159"/>
      <c r="AL2" s="159"/>
      <c r="AM2" s="159"/>
      <c r="AN2" s="159"/>
      <c r="AO2" s="159"/>
      <c r="AP2" s="159"/>
      <c r="AQ2" s="159"/>
      <c r="AR2" s="159"/>
      <c r="AS2" s="159"/>
      <c r="AT2" s="158"/>
      <c r="AU2" s="159"/>
      <c r="AV2" s="159"/>
      <c r="AW2" s="159"/>
      <c r="AX2" s="159"/>
      <c r="AY2" s="157"/>
      <c r="AZ2" s="159"/>
      <c r="BA2" s="159"/>
      <c r="BB2" s="159"/>
      <c r="BC2" s="159"/>
      <c r="BD2" s="159"/>
    </row>
    <row r="3" spans="1:56" ht="12.75" customHeight="1">
      <c r="A3" s="170" t="s">
        <v>122</v>
      </c>
      <c r="B3" s="192" t="str">
        <f>K8</f>
        <v>4A: O2 Concentration</v>
      </c>
      <c r="C3" s="27"/>
      <c r="D3" s="27"/>
      <c r="E3" s="27"/>
      <c r="F3" s="227">
        <f>IF(COUNT(M9:BD9)&gt;1,ROUND(SLOPE($M$9:$BD$9,$M$8:$BD$8),4),"")</f>
        <v>3.0300000000000001E-2</v>
      </c>
      <c r="G3" s="227">
        <f>IF(COUNT(M9:BD9)&gt;1,ROUND(INTERCEPT($M$9:$BD$9,$M$8:$BD$8),4),"")</f>
        <v>-3.3959999999999999</v>
      </c>
      <c r="H3" s="4"/>
      <c r="I3" s="4"/>
      <c r="J3" s="4"/>
      <c r="K3" s="139" t="s">
        <v>7</v>
      </c>
      <c r="L3" s="139" t="s">
        <v>8</v>
      </c>
      <c r="M3" s="140" t="s">
        <v>16</v>
      </c>
      <c r="N3" s="141" t="s">
        <v>17</v>
      </c>
      <c r="O3" s="141" t="s">
        <v>18</v>
      </c>
      <c r="P3" s="141" t="s">
        <v>19</v>
      </c>
      <c r="Q3" s="142" t="s">
        <v>54</v>
      </c>
      <c r="R3" s="142"/>
      <c r="S3" s="142"/>
      <c r="T3" s="142"/>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row>
    <row r="4" spans="1:56" ht="12.75" customHeight="1">
      <c r="B4" s="22" t="s">
        <v>4</v>
      </c>
      <c r="C4" s="201" t="s">
        <v>129</v>
      </c>
      <c r="D4" s="201" t="s">
        <v>130</v>
      </c>
      <c r="E4" s="78" t="s">
        <v>131</v>
      </c>
      <c r="F4" s="79" t="s">
        <v>132</v>
      </c>
      <c r="H4" s="5"/>
      <c r="I4" s="5"/>
      <c r="J4" s="4"/>
      <c r="K4" s="143" t="s">
        <v>55</v>
      </c>
      <c r="L4" s="143"/>
      <c r="M4" s="144">
        <v>0</v>
      </c>
      <c r="N4" s="144">
        <v>0</v>
      </c>
      <c r="O4" s="144">
        <v>0</v>
      </c>
      <c r="P4" s="144">
        <v>0</v>
      </c>
      <c r="Q4" s="144">
        <v>0</v>
      </c>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row>
    <row r="5" spans="1:56" ht="12.75" customHeight="1">
      <c r="B5" s="22"/>
      <c r="C5" s="80">
        <f>$AG2</f>
        <v>0</v>
      </c>
      <c r="D5" s="80">
        <f>$AK2</f>
        <v>0</v>
      </c>
      <c r="E5" s="81">
        <f>$AM2</f>
        <v>0</v>
      </c>
      <c r="F5" s="81">
        <f>$AQ2</f>
        <v>0</v>
      </c>
      <c r="H5" s="5"/>
      <c r="I5" s="5"/>
      <c r="J5" s="5"/>
      <c r="K5" s="145" t="s">
        <v>9</v>
      </c>
      <c r="L5" s="145"/>
      <c r="M5" s="146">
        <v>1.7245370370370369E-2</v>
      </c>
      <c r="N5" s="146">
        <v>2.8518518518518523E-2</v>
      </c>
      <c r="O5" s="146">
        <v>4.4120370370370372E-2</v>
      </c>
      <c r="P5" s="146">
        <v>5.9305555555555556E-2</v>
      </c>
      <c r="Q5" s="146">
        <v>7.3391203703703708E-2</v>
      </c>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row>
    <row r="6" spans="1:56" ht="12.75" customHeight="1">
      <c r="A6" s="151" t="s">
        <v>102</v>
      </c>
      <c r="B6" s="180"/>
      <c r="C6" s="181"/>
      <c r="D6" s="181"/>
      <c r="E6" s="181"/>
      <c r="F6" s="76"/>
      <c r="H6" s="5"/>
      <c r="I6" s="5"/>
      <c r="J6" s="5"/>
      <c r="K6" s="146" t="s">
        <v>10</v>
      </c>
      <c r="L6" s="146"/>
      <c r="M6" s="146">
        <v>1.8368055555555554E-2</v>
      </c>
      <c r="N6" s="146">
        <v>3.079861111111111E-2</v>
      </c>
      <c r="O6" s="146">
        <v>4.5150462962962962E-2</v>
      </c>
      <c r="P6" s="146">
        <v>6.1331018518518521E-2</v>
      </c>
      <c r="Q6" s="146">
        <v>7.513888888888888E-2</v>
      </c>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row>
    <row r="7" spans="1:56" ht="12.75" customHeight="1">
      <c r="H7" s="30"/>
      <c r="I7" s="30"/>
      <c r="J7" s="3"/>
      <c r="K7" s="147" t="s">
        <v>11</v>
      </c>
      <c r="L7" s="147"/>
      <c r="M7" s="148">
        <v>49</v>
      </c>
      <c r="N7" s="148">
        <v>98</v>
      </c>
      <c r="O7" s="148">
        <v>45</v>
      </c>
      <c r="P7" s="148">
        <v>87</v>
      </c>
      <c r="Q7" s="148">
        <v>76</v>
      </c>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row>
    <row r="8" spans="1:56" ht="12.75" customHeight="1">
      <c r="B8" s="19"/>
      <c r="C8" s="19"/>
      <c r="D8" s="19"/>
      <c r="E8" s="19"/>
      <c r="F8" s="19"/>
      <c r="G8" s="19"/>
      <c r="H8" s="30"/>
      <c r="I8" s="30"/>
      <c r="J8" s="6"/>
      <c r="K8" s="47" t="s">
        <v>109</v>
      </c>
      <c r="L8" s="47" t="s">
        <v>12</v>
      </c>
      <c r="M8" s="48">
        <v>367.56360000000001</v>
      </c>
      <c r="N8" s="48">
        <v>311.46140000000003</v>
      </c>
      <c r="O8" s="48">
        <v>249.98599999999999</v>
      </c>
      <c r="P8" s="48">
        <v>188.4316</v>
      </c>
      <c r="Q8" s="48">
        <v>129.4358</v>
      </c>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row>
    <row r="9" spans="1:56" s="8" customFormat="1" ht="12.75" customHeight="1">
      <c r="A9" s="23"/>
      <c r="E9" s="23"/>
      <c r="F9" s="23"/>
      <c r="G9" s="23"/>
      <c r="H9"/>
      <c r="I9"/>
      <c r="J9" s="210" t="s">
        <v>13</v>
      </c>
      <c r="K9" s="49" t="s">
        <v>149</v>
      </c>
      <c r="L9" s="49" t="s">
        <v>14</v>
      </c>
      <c r="M9" s="50">
        <v>7.8655999999999997</v>
      </c>
      <c r="N9" s="50">
        <v>6.0354999999999999</v>
      </c>
      <c r="O9" s="50">
        <v>4.093</v>
      </c>
      <c r="P9" s="50">
        <v>2.1427</v>
      </c>
      <c r="Q9" s="50">
        <v>0.71860000000000002</v>
      </c>
      <c r="R9" s="50"/>
      <c r="S9" s="50"/>
      <c r="T9" s="50"/>
      <c r="U9" s="50"/>
      <c r="V9" s="50"/>
      <c r="W9" s="51"/>
      <c r="X9" s="51"/>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row>
    <row r="10" spans="1:56" s="8" customFormat="1" ht="12.75" customHeight="1">
      <c r="A10" s="23"/>
      <c r="E10" s="23"/>
      <c r="F10" s="23"/>
      <c r="G10" s="23"/>
      <c r="H10"/>
      <c r="I10"/>
      <c r="J10" s="5"/>
      <c r="K10" s="132"/>
      <c r="L10" s="132"/>
      <c r="M10" s="123"/>
      <c r="N10" s="123"/>
      <c r="O10" s="123"/>
      <c r="P10" s="123"/>
      <c r="Q10" s="124"/>
      <c r="R10" s="124"/>
      <c r="S10" s="124"/>
      <c r="T10" s="124"/>
      <c r="U10" s="124"/>
      <c r="V10" s="124"/>
      <c r="W10" s="124"/>
      <c r="X10" s="124"/>
      <c r="Y10" s="124"/>
      <c r="Z10" s="124"/>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row>
    <row r="11" spans="1:56" ht="12.75" customHeight="1">
      <c r="H11" s="5"/>
      <c r="I11" s="5"/>
      <c r="J11" s="5"/>
      <c r="K11" s="132"/>
      <c r="L11" s="132"/>
      <c r="M11" s="123"/>
      <c r="N11" s="123"/>
      <c r="O11" s="123"/>
      <c r="P11" s="123"/>
      <c r="Q11" s="124"/>
      <c r="R11" s="124"/>
      <c r="S11" s="124"/>
      <c r="T11" s="124"/>
      <c r="U11" s="124"/>
      <c r="V11" s="124"/>
      <c r="W11" s="124"/>
      <c r="X11" s="124"/>
      <c r="Y11" s="124"/>
      <c r="Z11" s="124"/>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row>
    <row r="12" spans="1:56" ht="12.75" customHeight="1">
      <c r="H12" s="5"/>
      <c r="I12" s="5"/>
      <c r="J12" s="13"/>
      <c r="K12" s="133"/>
      <c r="L12" s="133"/>
      <c r="M12" s="126"/>
      <c r="N12" s="126"/>
      <c r="O12" s="126"/>
      <c r="P12" s="126"/>
      <c r="Q12" s="127"/>
      <c r="R12" s="127"/>
      <c r="S12" s="127"/>
      <c r="T12" s="127"/>
      <c r="U12" s="127"/>
      <c r="V12" s="127"/>
      <c r="W12" s="127"/>
      <c r="X12" s="127"/>
      <c r="Y12" s="127"/>
      <c r="Z12" s="127"/>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row>
    <row r="13" spans="1:56" ht="12.75" customHeight="1">
      <c r="H13" s="5"/>
      <c r="I13" s="5"/>
      <c r="J13" s="13"/>
      <c r="K13" s="133"/>
      <c r="L13" s="133"/>
      <c r="M13" s="126"/>
      <c r="N13" s="126"/>
      <c r="O13" s="126"/>
      <c r="P13" s="126"/>
      <c r="Q13" s="124"/>
      <c r="R13" s="124"/>
      <c r="S13" s="124"/>
      <c r="T13" s="124"/>
      <c r="U13" s="124"/>
      <c r="V13" s="124"/>
      <c r="W13" s="124"/>
      <c r="X13" s="124"/>
      <c r="Y13" s="124"/>
      <c r="Z13" s="124"/>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row>
    <row r="14" spans="1:56" ht="12.75" customHeight="1">
      <c r="H14" s="5"/>
      <c r="I14" s="5"/>
      <c r="J14" s="13"/>
      <c r="K14" s="133"/>
      <c r="L14" s="133"/>
      <c r="M14" s="191"/>
      <c r="N14" s="191"/>
      <c r="O14" s="126"/>
      <c r="P14" s="126"/>
      <c r="Q14" s="124"/>
      <c r="R14" s="124"/>
      <c r="S14" s="124"/>
      <c r="T14" s="124"/>
      <c r="U14" s="124"/>
      <c r="V14" s="124"/>
      <c r="W14" s="124"/>
      <c r="X14" s="124"/>
      <c r="Y14" s="124"/>
      <c r="Z14" s="124"/>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row>
    <row r="15" spans="1:56" ht="12.75" customHeight="1">
      <c r="H15" s="5"/>
      <c r="I15" s="5"/>
      <c r="J15" s="13"/>
      <c r="K15" s="206" t="s">
        <v>145</v>
      </c>
      <c r="L15" s="133"/>
      <c r="M15" s="229" t="str">
        <f>IF(ISNUMBER(M9), M3, "")</f>
        <v>J°1</v>
      </c>
      <c r="N15" s="229" t="str">
        <f t="shared" ref="N15:BD15" si="0">IF(ISNUMBER(N9), N3, "")</f>
        <v>J°2</v>
      </c>
      <c r="O15" s="229" t="str">
        <f t="shared" si="0"/>
        <v>J°3</v>
      </c>
      <c r="P15" s="229" t="str">
        <f t="shared" si="0"/>
        <v>J°4</v>
      </c>
      <c r="Q15" s="229" t="str">
        <f t="shared" si="0"/>
        <v>J°5</v>
      </c>
      <c r="R15" s="229" t="str">
        <f t="shared" si="0"/>
        <v/>
      </c>
      <c r="S15" s="229" t="str">
        <f t="shared" si="0"/>
        <v/>
      </c>
      <c r="T15" s="229" t="str">
        <f t="shared" si="0"/>
        <v/>
      </c>
      <c r="U15" s="229" t="str">
        <f t="shared" si="0"/>
        <v/>
      </c>
      <c r="V15" s="229" t="str">
        <f t="shared" si="0"/>
        <v/>
      </c>
      <c r="W15" s="229" t="str">
        <f t="shared" si="0"/>
        <v/>
      </c>
      <c r="X15" s="229" t="str">
        <f t="shared" si="0"/>
        <v/>
      </c>
      <c r="Y15" s="229" t="str">
        <f t="shared" si="0"/>
        <v/>
      </c>
      <c r="Z15" s="229" t="str">
        <f t="shared" si="0"/>
        <v/>
      </c>
      <c r="AA15" s="229" t="str">
        <f t="shared" si="0"/>
        <v/>
      </c>
      <c r="AB15" s="229" t="str">
        <f t="shared" si="0"/>
        <v/>
      </c>
      <c r="AC15" s="229" t="str">
        <f t="shared" si="0"/>
        <v/>
      </c>
      <c r="AD15" s="229" t="str">
        <f t="shared" si="0"/>
        <v/>
      </c>
      <c r="AE15" s="229" t="str">
        <f t="shared" si="0"/>
        <v/>
      </c>
      <c r="AF15" s="229" t="str">
        <f t="shared" si="0"/>
        <v/>
      </c>
      <c r="AG15" s="229" t="str">
        <f t="shared" si="0"/>
        <v/>
      </c>
      <c r="AH15" s="229" t="str">
        <f t="shared" si="0"/>
        <v/>
      </c>
      <c r="AI15" s="229" t="str">
        <f t="shared" si="0"/>
        <v/>
      </c>
      <c r="AJ15" s="229" t="str">
        <f t="shared" si="0"/>
        <v/>
      </c>
      <c r="AK15" s="229" t="str">
        <f t="shared" si="0"/>
        <v/>
      </c>
      <c r="AL15" s="229" t="str">
        <f t="shared" si="0"/>
        <v/>
      </c>
      <c r="AM15" s="229" t="str">
        <f t="shared" si="0"/>
        <v/>
      </c>
      <c r="AN15" s="229" t="str">
        <f t="shared" si="0"/>
        <v/>
      </c>
      <c r="AO15" s="229" t="str">
        <f t="shared" si="0"/>
        <v/>
      </c>
      <c r="AP15" s="229" t="str">
        <f t="shared" si="0"/>
        <v/>
      </c>
      <c r="AQ15" s="229" t="str">
        <f t="shared" si="0"/>
        <v/>
      </c>
      <c r="AR15" s="229" t="str">
        <f t="shared" si="0"/>
        <v/>
      </c>
      <c r="AS15" s="229" t="str">
        <f t="shared" si="0"/>
        <v/>
      </c>
      <c r="AT15" s="229" t="str">
        <f t="shared" si="0"/>
        <v/>
      </c>
      <c r="AU15" s="229" t="str">
        <f t="shared" si="0"/>
        <v/>
      </c>
      <c r="AV15" s="229" t="str">
        <f t="shared" si="0"/>
        <v/>
      </c>
      <c r="AW15" s="229" t="str">
        <f t="shared" si="0"/>
        <v/>
      </c>
      <c r="AX15" s="229" t="str">
        <f t="shared" si="0"/>
        <v/>
      </c>
      <c r="AY15" s="229" t="str">
        <f t="shared" si="0"/>
        <v/>
      </c>
      <c r="AZ15" s="229" t="str">
        <f t="shared" si="0"/>
        <v/>
      </c>
      <c r="BA15" s="229" t="str">
        <f t="shared" si="0"/>
        <v/>
      </c>
      <c r="BB15" s="229" t="str">
        <f t="shared" si="0"/>
        <v/>
      </c>
      <c r="BC15" s="229" t="str">
        <f t="shared" si="0"/>
        <v/>
      </c>
      <c r="BD15" s="229" t="str">
        <f t="shared" si="0"/>
        <v/>
      </c>
    </row>
    <row r="16" spans="1:56" ht="12.75" customHeight="1">
      <c r="H16" s="5"/>
      <c r="I16" s="5"/>
      <c r="J16" s="13"/>
      <c r="K16" s="221" t="s">
        <v>139</v>
      </c>
      <c r="L16" s="222" t="s">
        <v>138</v>
      </c>
      <c r="M16" s="214">
        <f>IF(ISNUMBER(M9),M9-($F$3*M8+$G$3),"")</f>
        <v>0.12442291999999888</v>
      </c>
      <c r="N16" s="214">
        <f t="shared" ref="N16:BD16" si="1">IF(ISNUMBER(N9),N9-($F$3*N8+$G$3),"")</f>
        <v>-5.7804200000006745E-3</v>
      </c>
      <c r="O16" s="214">
        <f t="shared" si="1"/>
        <v>-8.557579999999998E-2</v>
      </c>
      <c r="P16" s="214">
        <f t="shared" si="1"/>
        <v>-0.17077748000000037</v>
      </c>
      <c r="Q16" s="214">
        <f t="shared" si="1"/>
        <v>0.19269525999999992</v>
      </c>
      <c r="R16" s="214" t="str">
        <f t="shared" si="1"/>
        <v/>
      </c>
      <c r="S16" s="214" t="str">
        <f t="shared" si="1"/>
        <v/>
      </c>
      <c r="T16" s="214" t="str">
        <f t="shared" si="1"/>
        <v/>
      </c>
      <c r="U16" s="214" t="str">
        <f t="shared" si="1"/>
        <v/>
      </c>
      <c r="V16" s="214" t="str">
        <f t="shared" si="1"/>
        <v/>
      </c>
      <c r="W16" s="214" t="str">
        <f t="shared" si="1"/>
        <v/>
      </c>
      <c r="X16" s="214" t="str">
        <f t="shared" si="1"/>
        <v/>
      </c>
      <c r="Y16" s="214" t="str">
        <f t="shared" si="1"/>
        <v/>
      </c>
      <c r="Z16" s="214" t="str">
        <f t="shared" si="1"/>
        <v/>
      </c>
      <c r="AA16" s="214" t="str">
        <f t="shared" si="1"/>
        <v/>
      </c>
      <c r="AB16" s="214" t="str">
        <f t="shared" si="1"/>
        <v/>
      </c>
      <c r="AC16" s="214" t="str">
        <f t="shared" si="1"/>
        <v/>
      </c>
      <c r="AD16" s="214" t="str">
        <f t="shared" si="1"/>
        <v/>
      </c>
      <c r="AE16" s="214" t="str">
        <f t="shared" si="1"/>
        <v/>
      </c>
      <c r="AF16" s="214" t="str">
        <f t="shared" si="1"/>
        <v/>
      </c>
      <c r="AG16" s="214" t="str">
        <f t="shared" si="1"/>
        <v/>
      </c>
      <c r="AH16" s="214" t="str">
        <f t="shared" si="1"/>
        <v/>
      </c>
      <c r="AI16" s="214" t="str">
        <f t="shared" si="1"/>
        <v/>
      </c>
      <c r="AJ16" s="214" t="str">
        <f t="shared" si="1"/>
        <v/>
      </c>
      <c r="AK16" s="214" t="str">
        <f t="shared" si="1"/>
        <v/>
      </c>
      <c r="AL16" s="214" t="str">
        <f t="shared" si="1"/>
        <v/>
      </c>
      <c r="AM16" s="214" t="str">
        <f t="shared" si="1"/>
        <v/>
      </c>
      <c r="AN16" s="214" t="str">
        <f t="shared" si="1"/>
        <v/>
      </c>
      <c r="AO16" s="214" t="str">
        <f t="shared" si="1"/>
        <v/>
      </c>
      <c r="AP16" s="214" t="str">
        <f t="shared" si="1"/>
        <v/>
      </c>
      <c r="AQ16" s="214" t="str">
        <f t="shared" si="1"/>
        <v/>
      </c>
      <c r="AR16" s="214" t="str">
        <f t="shared" si="1"/>
        <v/>
      </c>
      <c r="AS16" s="214" t="str">
        <f t="shared" si="1"/>
        <v/>
      </c>
      <c r="AT16" s="214" t="str">
        <f t="shared" si="1"/>
        <v/>
      </c>
      <c r="AU16" s="214" t="str">
        <f t="shared" si="1"/>
        <v/>
      </c>
      <c r="AV16" s="214" t="str">
        <f t="shared" si="1"/>
        <v/>
      </c>
      <c r="AW16" s="214" t="str">
        <f t="shared" si="1"/>
        <v/>
      </c>
      <c r="AX16" s="214" t="str">
        <f t="shared" si="1"/>
        <v/>
      </c>
      <c r="AY16" s="214" t="str">
        <f t="shared" si="1"/>
        <v/>
      </c>
      <c r="AZ16" s="214" t="str">
        <f t="shared" si="1"/>
        <v/>
      </c>
      <c r="BA16" s="214" t="str">
        <f t="shared" si="1"/>
        <v/>
      </c>
      <c r="BB16" s="214" t="str">
        <f t="shared" si="1"/>
        <v/>
      </c>
      <c r="BC16" s="214" t="str">
        <f t="shared" si="1"/>
        <v/>
      </c>
      <c r="BD16" s="214" t="str">
        <f t="shared" si="1"/>
        <v/>
      </c>
    </row>
    <row r="17" spans="1:56" ht="12.75" customHeight="1">
      <c r="B17" s="226" t="s">
        <v>146</v>
      </c>
      <c r="C17" s="226" t="s">
        <v>147</v>
      </c>
      <c r="D17" s="207" t="s">
        <v>105</v>
      </c>
      <c r="E17" s="207" t="s">
        <v>106</v>
      </c>
      <c r="H17" s="5"/>
      <c r="I17" s="5"/>
      <c r="J17" s="13"/>
      <c r="K17" s="221" t="s">
        <v>144</v>
      </c>
      <c r="L17" s="224">
        <f>IF(SUMPRODUCT(--ISNUMBER(M17:BD17))&gt;0,AVERAGE(M17:BD17),"")</f>
        <v>0.11585037599999996</v>
      </c>
      <c r="M17" s="225">
        <f>IF(ISNUMBER(M9),ABS(M16),"")</f>
        <v>0.12442291999999888</v>
      </c>
      <c r="N17" s="225">
        <f t="shared" ref="N17:BD17" si="2">IF(ISNUMBER(N9),ABS(N16),"")</f>
        <v>5.7804200000006745E-3</v>
      </c>
      <c r="O17" s="225">
        <f t="shared" si="2"/>
        <v>8.557579999999998E-2</v>
      </c>
      <c r="P17" s="225">
        <f t="shared" si="2"/>
        <v>0.17077748000000037</v>
      </c>
      <c r="Q17" s="225">
        <f t="shared" si="2"/>
        <v>0.19269525999999992</v>
      </c>
      <c r="R17" s="225" t="str">
        <f t="shared" si="2"/>
        <v/>
      </c>
      <c r="S17" s="225" t="str">
        <f t="shared" si="2"/>
        <v/>
      </c>
      <c r="T17" s="225" t="str">
        <f t="shared" si="2"/>
        <v/>
      </c>
      <c r="U17" s="225" t="str">
        <f t="shared" si="2"/>
        <v/>
      </c>
      <c r="V17" s="225" t="str">
        <f t="shared" si="2"/>
        <v/>
      </c>
      <c r="W17" s="225" t="str">
        <f t="shared" si="2"/>
        <v/>
      </c>
      <c r="X17" s="225" t="str">
        <f t="shared" si="2"/>
        <v/>
      </c>
      <c r="Y17" s="225" t="str">
        <f t="shared" si="2"/>
        <v/>
      </c>
      <c r="Z17" s="225" t="str">
        <f t="shared" si="2"/>
        <v/>
      </c>
      <c r="AA17" s="225" t="str">
        <f t="shared" si="2"/>
        <v/>
      </c>
      <c r="AB17" s="225" t="str">
        <f t="shared" si="2"/>
        <v/>
      </c>
      <c r="AC17" s="225" t="str">
        <f t="shared" si="2"/>
        <v/>
      </c>
      <c r="AD17" s="225" t="str">
        <f t="shared" si="2"/>
        <v/>
      </c>
      <c r="AE17" s="225" t="str">
        <f t="shared" si="2"/>
        <v/>
      </c>
      <c r="AF17" s="225" t="str">
        <f t="shared" si="2"/>
        <v/>
      </c>
      <c r="AG17" s="225" t="str">
        <f t="shared" si="2"/>
        <v/>
      </c>
      <c r="AH17" s="225" t="str">
        <f t="shared" si="2"/>
        <v/>
      </c>
      <c r="AI17" s="225" t="str">
        <f t="shared" si="2"/>
        <v/>
      </c>
      <c r="AJ17" s="225" t="str">
        <f t="shared" si="2"/>
        <v/>
      </c>
      <c r="AK17" s="225" t="str">
        <f t="shared" si="2"/>
        <v/>
      </c>
      <c r="AL17" s="225" t="str">
        <f t="shared" si="2"/>
        <v/>
      </c>
      <c r="AM17" s="225" t="str">
        <f t="shared" si="2"/>
        <v/>
      </c>
      <c r="AN17" s="225" t="str">
        <f t="shared" si="2"/>
        <v/>
      </c>
      <c r="AO17" s="225" t="str">
        <f t="shared" si="2"/>
        <v/>
      </c>
      <c r="AP17" s="225" t="str">
        <f t="shared" si="2"/>
        <v/>
      </c>
      <c r="AQ17" s="225" t="str">
        <f t="shared" si="2"/>
        <v/>
      </c>
      <c r="AR17" s="225" t="str">
        <f t="shared" si="2"/>
        <v/>
      </c>
      <c r="AS17" s="225" t="str">
        <f t="shared" si="2"/>
        <v/>
      </c>
      <c r="AT17" s="225" t="str">
        <f t="shared" si="2"/>
        <v/>
      </c>
      <c r="AU17" s="225" t="str">
        <f t="shared" si="2"/>
        <v/>
      </c>
      <c r="AV17" s="225" t="str">
        <f t="shared" si="2"/>
        <v/>
      </c>
      <c r="AW17" s="225" t="str">
        <f t="shared" si="2"/>
        <v/>
      </c>
      <c r="AX17" s="225" t="str">
        <f t="shared" si="2"/>
        <v/>
      </c>
      <c r="AY17" s="225" t="str">
        <f t="shared" si="2"/>
        <v/>
      </c>
      <c r="AZ17" s="225" t="str">
        <f t="shared" si="2"/>
        <v/>
      </c>
      <c r="BA17" s="225" t="str">
        <f t="shared" si="2"/>
        <v/>
      </c>
      <c r="BB17" s="225" t="str">
        <f t="shared" si="2"/>
        <v/>
      </c>
      <c r="BC17" s="225" t="str">
        <f t="shared" si="2"/>
        <v/>
      </c>
      <c r="BD17" s="225" t="str">
        <f t="shared" si="2"/>
        <v/>
      </c>
    </row>
    <row r="18" spans="1:56" ht="12.75" customHeight="1">
      <c r="A18" s="23" t="s">
        <v>143</v>
      </c>
      <c r="B18" s="23">
        <v>2.5000000000000001E-2</v>
      </c>
      <c r="C18" s="23">
        <v>-2</v>
      </c>
      <c r="D18" s="23">
        <v>250</v>
      </c>
      <c r="E18" s="23">
        <v>0</v>
      </c>
      <c r="H18" s="5"/>
      <c r="I18" s="5"/>
      <c r="J18" s="13"/>
      <c r="K18" s="183" t="s">
        <v>140</v>
      </c>
      <c r="L18" s="183" t="s">
        <v>138</v>
      </c>
      <c r="M18" s="184">
        <f>IF(ISNUMBER(M9),M9-($B$18*M8+$C$18),"")</f>
        <v>0.6765099999999995</v>
      </c>
      <c r="N18" s="184">
        <f t="shared" ref="N18:BD18" si="3">IF(ISNUMBER(N9),N9-($B$18*N8+$C$18),"")</f>
        <v>0.24896499999999921</v>
      </c>
      <c r="O18" s="184">
        <f t="shared" si="3"/>
        <v>-0.15664999999999996</v>
      </c>
      <c r="P18" s="184">
        <f t="shared" si="3"/>
        <v>-0.56809000000000021</v>
      </c>
      <c r="Q18" s="184">
        <f t="shared" si="3"/>
        <v>-0.51729500000000017</v>
      </c>
      <c r="R18" s="184" t="str">
        <f t="shared" si="3"/>
        <v/>
      </c>
      <c r="S18" s="184" t="str">
        <f t="shared" si="3"/>
        <v/>
      </c>
      <c r="T18" s="184" t="str">
        <f t="shared" si="3"/>
        <v/>
      </c>
      <c r="U18" s="184" t="str">
        <f t="shared" si="3"/>
        <v/>
      </c>
      <c r="V18" s="184" t="str">
        <f t="shared" si="3"/>
        <v/>
      </c>
      <c r="W18" s="184" t="str">
        <f t="shared" si="3"/>
        <v/>
      </c>
      <c r="X18" s="184" t="str">
        <f t="shared" si="3"/>
        <v/>
      </c>
      <c r="Y18" s="184" t="str">
        <f t="shared" si="3"/>
        <v/>
      </c>
      <c r="Z18" s="184" t="str">
        <f t="shared" si="3"/>
        <v/>
      </c>
      <c r="AA18" s="184" t="str">
        <f t="shared" si="3"/>
        <v/>
      </c>
      <c r="AB18" s="184" t="str">
        <f t="shared" si="3"/>
        <v/>
      </c>
      <c r="AC18" s="184" t="str">
        <f t="shared" si="3"/>
        <v/>
      </c>
      <c r="AD18" s="184" t="str">
        <f t="shared" si="3"/>
        <v/>
      </c>
      <c r="AE18" s="184" t="str">
        <f t="shared" si="3"/>
        <v/>
      </c>
      <c r="AF18" s="184" t="str">
        <f t="shared" si="3"/>
        <v/>
      </c>
      <c r="AG18" s="184" t="str">
        <f t="shared" si="3"/>
        <v/>
      </c>
      <c r="AH18" s="184" t="str">
        <f t="shared" si="3"/>
        <v/>
      </c>
      <c r="AI18" s="184" t="str">
        <f t="shared" si="3"/>
        <v/>
      </c>
      <c r="AJ18" s="184" t="str">
        <f t="shared" si="3"/>
        <v/>
      </c>
      <c r="AK18" s="184" t="str">
        <f t="shared" si="3"/>
        <v/>
      </c>
      <c r="AL18" s="184" t="str">
        <f t="shared" si="3"/>
        <v/>
      </c>
      <c r="AM18" s="184" t="str">
        <f t="shared" si="3"/>
        <v/>
      </c>
      <c r="AN18" s="184" t="str">
        <f t="shared" si="3"/>
        <v/>
      </c>
      <c r="AO18" s="184" t="str">
        <f t="shared" si="3"/>
        <v/>
      </c>
      <c r="AP18" s="184" t="str">
        <f t="shared" si="3"/>
        <v/>
      </c>
      <c r="AQ18" s="184" t="str">
        <f t="shared" si="3"/>
        <v/>
      </c>
      <c r="AR18" s="184" t="str">
        <f t="shared" si="3"/>
        <v/>
      </c>
      <c r="AS18" s="184" t="str">
        <f t="shared" si="3"/>
        <v/>
      </c>
      <c r="AT18" s="184" t="str">
        <f t="shared" si="3"/>
        <v/>
      </c>
      <c r="AU18" s="184" t="str">
        <f t="shared" si="3"/>
        <v/>
      </c>
      <c r="AV18" s="184" t="str">
        <f t="shared" si="3"/>
        <v/>
      </c>
      <c r="AW18" s="184" t="str">
        <f t="shared" si="3"/>
        <v/>
      </c>
      <c r="AX18" s="184" t="str">
        <f t="shared" si="3"/>
        <v/>
      </c>
      <c r="AY18" s="184" t="str">
        <f t="shared" si="3"/>
        <v/>
      </c>
      <c r="AZ18" s="184" t="str">
        <f t="shared" si="3"/>
        <v/>
      </c>
      <c r="BA18" s="184" t="str">
        <f t="shared" si="3"/>
        <v/>
      </c>
      <c r="BB18" s="184" t="str">
        <f t="shared" si="3"/>
        <v/>
      </c>
      <c r="BC18" s="184" t="str">
        <f t="shared" si="3"/>
        <v/>
      </c>
      <c r="BD18" s="184" t="str">
        <f t="shared" si="3"/>
        <v/>
      </c>
    </row>
    <row r="19" spans="1:56" s="12" customFormat="1" ht="12.75" customHeight="1">
      <c r="A19" s="24" t="s">
        <v>2</v>
      </c>
      <c r="B19" s="65" t="s">
        <v>153</v>
      </c>
      <c r="C19" s="20"/>
      <c r="D19" s="25">
        <f>$B$18*D18+$C$18</f>
        <v>4.25</v>
      </c>
      <c r="E19" s="25">
        <f>$B$18*E18+$C$18</f>
        <v>-2</v>
      </c>
      <c r="G19" s="20"/>
      <c r="H19" s="5"/>
      <c r="I19" s="5"/>
      <c r="J19" s="13"/>
    </row>
    <row r="20" spans="1:56" s="7" customFormat="1" ht="12.75" customHeight="1">
      <c r="A20" s="25"/>
      <c r="B20" s="25"/>
      <c r="C20" s="25"/>
      <c r="D20" s="25"/>
      <c r="E20" s="25"/>
      <c r="F20" s="25"/>
      <c r="G20" s="25"/>
      <c r="H20" s="3"/>
      <c r="I20" s="3"/>
      <c r="J20" s="3"/>
      <c r="K20" s="135"/>
      <c r="M20" s="178"/>
      <c r="N20" s="178"/>
      <c r="O20" s="178"/>
      <c r="P20" s="178"/>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row>
    <row r="21" spans="1:56" s="14" customFormat="1" ht="12.75" customHeight="1">
      <c r="A21" s="16" t="s">
        <v>155</v>
      </c>
      <c r="B21" s="32"/>
      <c r="C21" s="32"/>
      <c r="D21" s="18" t="s">
        <v>126</v>
      </c>
      <c r="E21" s="34" t="s">
        <v>6</v>
      </c>
      <c r="F21" s="18"/>
      <c r="G21" s="198" t="s">
        <v>127</v>
      </c>
      <c r="H21"/>
      <c r="I21"/>
      <c r="J21" s="206" t="s">
        <v>137</v>
      </c>
      <c r="K21" s="205" t="s">
        <v>120</v>
      </c>
      <c r="L21" s="138" t="s">
        <v>152</v>
      </c>
      <c r="M21" s="86" t="s">
        <v>16</v>
      </c>
      <c r="N21" s="86" t="s">
        <v>17</v>
      </c>
      <c r="O21" s="86" t="s">
        <v>18</v>
      </c>
      <c r="P21" s="86" t="s">
        <v>19</v>
      </c>
      <c r="Q21" s="86" t="s">
        <v>54</v>
      </c>
      <c r="R21" s="26"/>
      <c r="U21" s="35" t="s">
        <v>20</v>
      </c>
      <c r="V21" s="36" t="s">
        <v>21</v>
      </c>
      <c r="W21" s="37" t="s">
        <v>22</v>
      </c>
      <c r="X21" s="37" t="s">
        <v>23</v>
      </c>
      <c r="Y21" s="40" t="s">
        <v>24</v>
      </c>
      <c r="Z21" s="38" t="s">
        <v>25</v>
      </c>
      <c r="AA21" s="39" t="s">
        <v>26</v>
      </c>
      <c r="AB21" s="40" t="s">
        <v>27</v>
      </c>
      <c r="AC21" s="38" t="s">
        <v>6</v>
      </c>
      <c r="AD21" s="41" t="s">
        <v>28</v>
      </c>
      <c r="AE21" s="42" t="s">
        <v>29</v>
      </c>
      <c r="AF21" s="43" t="s">
        <v>30</v>
      </c>
      <c r="AG21" s="44" t="s">
        <v>31</v>
      </c>
      <c r="AH21" s="40" t="s">
        <v>32</v>
      </c>
      <c r="AI21" s="42" t="s">
        <v>33</v>
      </c>
      <c r="AJ21" s="43" t="s">
        <v>34</v>
      </c>
      <c r="AK21" s="44" t="s">
        <v>35</v>
      </c>
      <c r="AL21" s="40" t="s">
        <v>36</v>
      </c>
      <c r="AM21" s="41" t="s">
        <v>37</v>
      </c>
      <c r="AN21" s="45" t="s">
        <v>38</v>
      </c>
      <c r="AO21" s="41" t="s">
        <v>39</v>
      </c>
      <c r="AP21" s="45" t="s">
        <v>40</v>
      </c>
      <c r="AQ21" s="42" t="s">
        <v>41</v>
      </c>
      <c r="AR21" s="42" t="s">
        <v>42</v>
      </c>
      <c r="AS21" s="42" t="s">
        <v>43</v>
      </c>
      <c r="AT21" s="37" t="s">
        <v>44</v>
      </c>
      <c r="AU21" s="42" t="s">
        <v>45</v>
      </c>
      <c r="AV21" s="45" t="s">
        <v>46</v>
      </c>
      <c r="AW21" s="42" t="s">
        <v>47</v>
      </c>
      <c r="AX21" s="45" t="s">
        <v>48</v>
      </c>
      <c r="AY21" s="42" t="s">
        <v>15</v>
      </c>
      <c r="AZ21" s="41" t="s">
        <v>49</v>
      </c>
      <c r="BA21" s="42" t="s">
        <v>50</v>
      </c>
      <c r="BB21" s="42" t="s">
        <v>51</v>
      </c>
      <c r="BC21" s="46" t="s">
        <v>119</v>
      </c>
      <c r="BD21" s="46" t="s">
        <v>52</v>
      </c>
    </row>
    <row r="22" spans="1:56" ht="12.75" customHeight="1" thickBot="1">
      <c r="A22" s="153" t="str">
        <f>J22</f>
        <v>MiPNet10.04_2014-02-20_P4-02_O2-calib_high-O2.DLD</v>
      </c>
      <c r="B22" s="25"/>
      <c r="D22" s="216">
        <v>2</v>
      </c>
      <c r="E22" s="18">
        <f>$AC22</f>
        <v>0</v>
      </c>
      <c r="F22" s="217" t="s">
        <v>141</v>
      </c>
      <c r="G22" s="218" t="s">
        <v>121</v>
      </c>
      <c r="H22" s="5"/>
      <c r="I22" s="5"/>
      <c r="J22" s="137" t="s">
        <v>117</v>
      </c>
      <c r="K22" s="186"/>
      <c r="L22" s="186"/>
      <c r="M22" s="160"/>
      <c r="N22" s="160"/>
      <c r="O22" s="160"/>
      <c r="P22" s="160"/>
      <c r="Q22" s="160"/>
      <c r="R22" s="160"/>
      <c r="S22" s="160"/>
      <c r="T22" s="160"/>
      <c r="U22" s="154" t="s">
        <v>69</v>
      </c>
      <c r="V22" s="167"/>
      <c r="W22" s="168"/>
      <c r="X22" s="168"/>
      <c r="Y22" s="164"/>
      <c r="Z22" s="161"/>
      <c r="AA22" s="162"/>
      <c r="AB22" s="162"/>
      <c r="AC22" s="163"/>
      <c r="AD22" s="164"/>
      <c r="AE22" s="164"/>
      <c r="AF22" s="164"/>
      <c r="AG22" s="164"/>
      <c r="AH22" s="164"/>
      <c r="AI22" s="164"/>
      <c r="AJ22" s="164"/>
      <c r="AK22" s="164"/>
      <c r="AL22" s="164"/>
      <c r="AM22" s="164"/>
      <c r="AN22" s="164"/>
      <c r="AO22" s="164"/>
      <c r="AP22" s="164"/>
      <c r="AQ22" s="164"/>
      <c r="AR22" s="164"/>
      <c r="AS22" s="164"/>
      <c r="AT22" s="163"/>
      <c r="AU22" s="164"/>
      <c r="AV22" s="164"/>
      <c r="AW22" s="164"/>
      <c r="AX22" s="164"/>
      <c r="AY22" s="162"/>
      <c r="AZ22" s="164"/>
      <c r="BA22" s="164"/>
      <c r="BB22" s="164"/>
      <c r="BC22" s="164"/>
      <c r="BD22" s="164"/>
    </row>
    <row r="23" spans="1:56" ht="12.75" customHeight="1">
      <c r="A23" s="171" t="s">
        <v>125</v>
      </c>
      <c r="B23" s="196" t="str">
        <f>K28</f>
        <v>1B: O2 Concentration</v>
      </c>
      <c r="C23" s="28"/>
      <c r="D23" s="28"/>
      <c r="E23" s="28"/>
      <c r="F23" s="228">
        <f>IF(COUNT(M29:BD29)&gt;1,ROUND(SLOPE($M$29:$BD$29,$M$28:$BD$28),4),"")</f>
        <v>3.3799999999999997E-2</v>
      </c>
      <c r="G23" s="228">
        <f>IF(COUNT(M29:BD29)&gt;1,ROUND(INTERCEPT($M$29:$BD$29,$M$28:$BD$28),4),"")</f>
        <v>-4.1593</v>
      </c>
      <c r="H23" s="4"/>
      <c r="I23" s="4"/>
      <c r="J23" s="4"/>
      <c r="K23" s="149" t="s">
        <v>7</v>
      </c>
      <c r="L23" s="149" t="s">
        <v>8</v>
      </c>
      <c r="M23" s="141" t="s">
        <v>16</v>
      </c>
      <c r="N23" s="141" t="s">
        <v>17</v>
      </c>
      <c r="O23" s="141" t="s">
        <v>18</v>
      </c>
      <c r="P23" s="141" t="s">
        <v>19</v>
      </c>
      <c r="Q23" s="142" t="s">
        <v>54</v>
      </c>
      <c r="R23" s="142"/>
      <c r="S23" s="142"/>
      <c r="T23" s="142"/>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row>
    <row r="24" spans="1:56" ht="12.75" customHeight="1">
      <c r="B24" s="22" t="s">
        <v>5</v>
      </c>
      <c r="C24" s="202" t="s">
        <v>133</v>
      </c>
      <c r="D24" s="202" t="s">
        <v>134</v>
      </c>
      <c r="E24" s="203" t="s">
        <v>135</v>
      </c>
      <c r="F24" s="204" t="s">
        <v>136</v>
      </c>
      <c r="H24" s="5"/>
      <c r="I24" s="5"/>
      <c r="J24" s="4"/>
      <c r="K24" s="149" t="s">
        <v>55</v>
      </c>
      <c r="L24" s="149"/>
      <c r="M24" s="144">
        <v>0</v>
      </c>
      <c r="N24" s="144">
        <v>0</v>
      </c>
      <c r="O24" s="144">
        <v>0</v>
      </c>
      <c r="P24" s="144">
        <v>0</v>
      </c>
      <c r="Q24" s="144">
        <v>0</v>
      </c>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row>
    <row r="25" spans="1:56" ht="12.75" customHeight="1">
      <c r="B25" s="22"/>
      <c r="C25" s="82">
        <f>$AG22</f>
        <v>0</v>
      </c>
      <c r="D25" s="82">
        <f>$AK22</f>
        <v>0</v>
      </c>
      <c r="E25" s="83">
        <f>$AM22</f>
        <v>0</v>
      </c>
      <c r="F25" s="83">
        <f>$AQ22</f>
        <v>0</v>
      </c>
      <c r="H25" s="5"/>
      <c r="I25" s="5"/>
      <c r="J25" s="5"/>
      <c r="K25" s="145" t="s">
        <v>9</v>
      </c>
      <c r="L25" s="145"/>
      <c r="M25" s="146">
        <v>1.5636574074074074E-2</v>
      </c>
      <c r="N25" s="146">
        <v>3.1145833333333334E-2</v>
      </c>
      <c r="O25" s="146">
        <v>4.296296296296296E-2</v>
      </c>
      <c r="P25" s="146">
        <v>5.9212962962962967E-2</v>
      </c>
      <c r="Q25" s="146">
        <v>7.3391203703703708E-2</v>
      </c>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row>
    <row r="26" spans="1:56" ht="12.75" customHeight="1">
      <c r="A26" s="152" t="s">
        <v>102</v>
      </c>
      <c r="B26" s="182"/>
      <c r="C26" s="182"/>
      <c r="D26" s="182"/>
      <c r="E26" s="182"/>
      <c r="F26" s="23"/>
      <c r="G26" s="23"/>
      <c r="H26" s="5"/>
      <c r="I26" s="5"/>
      <c r="J26" s="5"/>
      <c r="K26" s="145" t="s">
        <v>10</v>
      </c>
      <c r="L26" s="145"/>
      <c r="M26" s="146">
        <v>1.6608796296296299E-2</v>
      </c>
      <c r="N26" s="146">
        <v>3.3310185185185186E-2</v>
      </c>
      <c r="O26" s="146">
        <v>4.4398148148148152E-2</v>
      </c>
      <c r="P26" s="146">
        <v>6.1192129629629631E-2</v>
      </c>
      <c r="Q26" s="146">
        <v>7.4907407407407409E-2</v>
      </c>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row>
    <row r="27" spans="1:56" s="8" customFormat="1" ht="12.75" customHeight="1">
      <c r="H27" s="2"/>
      <c r="I27" s="2"/>
      <c r="J27" s="3"/>
      <c r="K27" s="148" t="s">
        <v>11</v>
      </c>
      <c r="L27" s="148"/>
      <c r="M27" s="148">
        <v>42</v>
      </c>
      <c r="N27" s="148">
        <v>94</v>
      </c>
      <c r="O27" s="148">
        <v>62</v>
      </c>
      <c r="P27" s="148">
        <v>85</v>
      </c>
      <c r="Q27" s="148">
        <v>65</v>
      </c>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row>
    <row r="28" spans="1:56" s="8" customFormat="1" ht="12.75" customHeight="1">
      <c r="B28" s="23"/>
      <c r="C28" s="23"/>
      <c r="D28" s="23"/>
      <c r="E28" s="23"/>
      <c r="F28" s="23"/>
      <c r="G28" s="23"/>
      <c r="H28" s="2"/>
      <c r="I28" s="2"/>
      <c r="J28" s="6"/>
      <c r="K28" s="54" t="s">
        <v>56</v>
      </c>
      <c r="L28" s="54" t="s">
        <v>12</v>
      </c>
      <c r="M28" s="55">
        <v>355.7638</v>
      </c>
      <c r="N28" s="55">
        <v>295.37110000000001</v>
      </c>
      <c r="O28" s="55">
        <v>234.1515</v>
      </c>
      <c r="P28" s="55">
        <v>171.4616</v>
      </c>
      <c r="Q28" s="55">
        <v>111.90130000000001</v>
      </c>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row>
    <row r="29" spans="1:56" ht="12.75" customHeight="1">
      <c r="H29" s="30"/>
      <c r="I29" s="30"/>
      <c r="J29" s="211" t="s">
        <v>13</v>
      </c>
      <c r="K29" s="56" t="s">
        <v>57</v>
      </c>
      <c r="L29" s="56" t="s">
        <v>14</v>
      </c>
      <c r="M29" s="57">
        <v>8.1516000000000002</v>
      </c>
      <c r="N29" s="57">
        <v>5.7088999999999999</v>
      </c>
      <c r="O29" s="57">
        <v>3.3220999999999998</v>
      </c>
      <c r="P29" s="57">
        <v>1.7174</v>
      </c>
      <c r="Q29" s="57">
        <v>-0.1928</v>
      </c>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row>
    <row r="30" spans="1:56" ht="12.75" customHeight="1">
      <c r="H30" s="30"/>
      <c r="I30" s="30"/>
      <c r="J30" s="52"/>
      <c r="K30" s="122"/>
      <c r="L30" s="122"/>
      <c r="M30" s="123"/>
      <c r="N30" s="123"/>
      <c r="O30" s="123"/>
      <c r="P30" s="123"/>
      <c r="Q30" s="124"/>
      <c r="R30" s="124"/>
      <c r="S30" s="124"/>
      <c r="T30" s="124"/>
      <c r="U30" s="124"/>
      <c r="V30" s="124"/>
      <c r="W30" s="124"/>
      <c r="X30" s="124"/>
      <c r="Y30" s="124"/>
      <c r="Z30" s="124"/>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row>
    <row r="31" spans="1:56" ht="12.75" customHeight="1">
      <c r="H31" s="2"/>
      <c r="I31" s="2"/>
      <c r="J31" s="52"/>
      <c r="K31" s="122"/>
      <c r="L31" s="122"/>
      <c r="M31" s="123"/>
      <c r="N31" s="123"/>
      <c r="O31" s="123"/>
      <c r="P31" s="123"/>
      <c r="Q31" s="124"/>
      <c r="R31" s="124"/>
      <c r="S31" s="124"/>
      <c r="T31" s="124"/>
      <c r="U31" s="124"/>
      <c r="V31" s="124"/>
      <c r="W31" s="124"/>
      <c r="X31" s="124"/>
      <c r="Y31" s="124"/>
      <c r="Z31" s="124"/>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row>
    <row r="32" spans="1:56" ht="12.75" customHeight="1">
      <c r="J32" s="53"/>
      <c r="K32" s="125"/>
      <c r="L32" s="125"/>
      <c r="M32" s="126"/>
      <c r="N32" s="126"/>
      <c r="O32" s="126"/>
      <c r="P32" s="126"/>
      <c r="Q32" s="127"/>
      <c r="R32" s="127"/>
      <c r="S32" s="127"/>
      <c r="T32" s="127"/>
      <c r="U32" s="127"/>
      <c r="V32" s="127"/>
      <c r="W32" s="127"/>
      <c r="X32" s="127"/>
      <c r="Y32" s="127"/>
      <c r="Z32" s="127"/>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row>
    <row r="33" spans="1:56" s="1" customFormat="1" ht="12.75" customHeight="1">
      <c r="A33" s="21"/>
      <c r="B33" s="21"/>
      <c r="C33" s="21"/>
      <c r="D33" s="21"/>
      <c r="E33" s="21"/>
      <c r="F33" s="21"/>
      <c r="G33" s="21"/>
      <c r="H33"/>
      <c r="I33"/>
      <c r="J33" s="53"/>
      <c r="K33" s="125"/>
      <c r="L33" s="125"/>
      <c r="M33" s="126"/>
      <c r="N33" s="126"/>
      <c r="O33" s="126"/>
      <c r="P33" s="126"/>
      <c r="Q33" s="124"/>
      <c r="R33" s="124"/>
      <c r="S33" s="124"/>
      <c r="T33" s="124"/>
      <c r="U33" s="124"/>
      <c r="V33" s="124"/>
      <c r="W33" s="124"/>
      <c r="X33" s="124"/>
      <c r="Y33" s="124"/>
      <c r="Z33" s="124"/>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row>
    <row r="34" spans="1:56" ht="12.75" customHeight="1">
      <c r="J34" s="52"/>
      <c r="K34" s="122"/>
      <c r="L34" s="122"/>
      <c r="M34" s="126"/>
      <c r="N34" s="126"/>
      <c r="O34" s="126"/>
      <c r="P34" s="126"/>
      <c r="Q34" s="124"/>
      <c r="R34" s="124"/>
      <c r="S34" s="124"/>
      <c r="T34" s="124"/>
      <c r="U34" s="124"/>
      <c r="V34" s="124"/>
      <c r="W34" s="124"/>
      <c r="X34" s="124"/>
      <c r="Y34" s="124"/>
      <c r="Z34" s="124"/>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row>
    <row r="35" spans="1:56" ht="12.75" customHeight="1">
      <c r="J35" s="52"/>
      <c r="K35" s="206" t="s">
        <v>145</v>
      </c>
      <c r="L35" s="122"/>
      <c r="M35" s="229" t="str">
        <f>IF(ISNUMBER(M29),M23,"")</f>
        <v>J°1</v>
      </c>
      <c r="N35" s="229" t="str">
        <f t="shared" ref="N35:BD35" si="4">IF(ISNUMBER(N29),N23,"")</f>
        <v>J°2</v>
      </c>
      <c r="O35" s="229" t="str">
        <f t="shared" si="4"/>
        <v>J°3</v>
      </c>
      <c r="P35" s="229" t="str">
        <f t="shared" si="4"/>
        <v>J°4</v>
      </c>
      <c r="Q35" s="229" t="str">
        <f t="shared" si="4"/>
        <v>J°5</v>
      </c>
      <c r="R35" s="229" t="str">
        <f t="shared" si="4"/>
        <v/>
      </c>
      <c r="S35" s="229" t="str">
        <f t="shared" si="4"/>
        <v/>
      </c>
      <c r="T35" s="229" t="str">
        <f t="shared" si="4"/>
        <v/>
      </c>
      <c r="U35" s="229" t="str">
        <f t="shared" si="4"/>
        <v/>
      </c>
      <c r="V35" s="229" t="str">
        <f t="shared" si="4"/>
        <v/>
      </c>
      <c r="W35" s="229" t="str">
        <f t="shared" si="4"/>
        <v/>
      </c>
      <c r="X35" s="229" t="str">
        <f t="shared" si="4"/>
        <v/>
      </c>
      <c r="Y35" s="229" t="str">
        <f t="shared" si="4"/>
        <v/>
      </c>
      <c r="Z35" s="229" t="str">
        <f t="shared" si="4"/>
        <v/>
      </c>
      <c r="AA35" s="229" t="str">
        <f t="shared" si="4"/>
        <v/>
      </c>
      <c r="AB35" s="229" t="str">
        <f t="shared" si="4"/>
        <v/>
      </c>
      <c r="AC35" s="229" t="str">
        <f t="shared" si="4"/>
        <v/>
      </c>
      <c r="AD35" s="229" t="str">
        <f t="shared" si="4"/>
        <v/>
      </c>
      <c r="AE35" s="229" t="str">
        <f t="shared" si="4"/>
        <v/>
      </c>
      <c r="AF35" s="229" t="str">
        <f t="shared" si="4"/>
        <v/>
      </c>
      <c r="AG35" s="229" t="str">
        <f t="shared" si="4"/>
        <v/>
      </c>
      <c r="AH35" s="229" t="str">
        <f t="shared" si="4"/>
        <v/>
      </c>
      <c r="AI35" s="229" t="str">
        <f t="shared" si="4"/>
        <v/>
      </c>
      <c r="AJ35" s="229" t="str">
        <f t="shared" si="4"/>
        <v/>
      </c>
      <c r="AK35" s="229" t="str">
        <f t="shared" si="4"/>
        <v/>
      </c>
      <c r="AL35" s="229" t="str">
        <f t="shared" si="4"/>
        <v/>
      </c>
      <c r="AM35" s="229" t="str">
        <f t="shared" si="4"/>
        <v/>
      </c>
      <c r="AN35" s="229" t="str">
        <f t="shared" si="4"/>
        <v/>
      </c>
      <c r="AO35" s="229" t="str">
        <f t="shared" si="4"/>
        <v/>
      </c>
      <c r="AP35" s="229" t="str">
        <f t="shared" si="4"/>
        <v/>
      </c>
      <c r="AQ35" s="229" t="str">
        <f t="shared" si="4"/>
        <v/>
      </c>
      <c r="AR35" s="229" t="str">
        <f t="shared" si="4"/>
        <v/>
      </c>
      <c r="AS35" s="229" t="str">
        <f t="shared" si="4"/>
        <v/>
      </c>
      <c r="AT35" s="229" t="str">
        <f t="shared" si="4"/>
        <v/>
      </c>
      <c r="AU35" s="229" t="str">
        <f t="shared" si="4"/>
        <v/>
      </c>
      <c r="AV35" s="229" t="str">
        <f t="shared" si="4"/>
        <v/>
      </c>
      <c r="AW35" s="229" t="str">
        <f t="shared" si="4"/>
        <v/>
      </c>
      <c r="AX35" s="229" t="str">
        <f t="shared" si="4"/>
        <v/>
      </c>
      <c r="AY35" s="229" t="str">
        <f t="shared" si="4"/>
        <v/>
      </c>
      <c r="AZ35" s="229" t="str">
        <f t="shared" si="4"/>
        <v/>
      </c>
      <c r="BA35" s="229" t="str">
        <f t="shared" si="4"/>
        <v/>
      </c>
      <c r="BB35" s="229" t="str">
        <f t="shared" si="4"/>
        <v/>
      </c>
      <c r="BC35" s="229" t="str">
        <f t="shared" si="4"/>
        <v/>
      </c>
      <c r="BD35" s="229" t="str">
        <f t="shared" si="4"/>
        <v/>
      </c>
    </row>
    <row r="36" spans="1:56" ht="12.75" customHeight="1">
      <c r="J36" s="52"/>
      <c r="K36" s="223" t="s">
        <v>139</v>
      </c>
      <c r="L36" s="223" t="s">
        <v>138</v>
      </c>
      <c r="M36" s="215">
        <f>IF(ISNUMBER(M29),M29-($F$23*M28+$G$23),"")</f>
        <v>0.28608356000000157</v>
      </c>
      <c r="N36" s="215">
        <f t="shared" ref="N36:BD36" si="5">IF(ISNUMBER(N29),N29-($F$23*N28+$G$23),"")</f>
        <v>-0.11534317999999999</v>
      </c>
      <c r="O36" s="215">
        <f t="shared" si="5"/>
        <v>-0.43292069999999949</v>
      </c>
      <c r="P36" s="215">
        <f t="shared" si="5"/>
        <v>8.1297920000000357E-2</v>
      </c>
      <c r="Q36" s="215">
        <f t="shared" si="5"/>
        <v>0.18423606000000001</v>
      </c>
      <c r="R36" s="215" t="str">
        <f t="shared" si="5"/>
        <v/>
      </c>
      <c r="S36" s="215" t="str">
        <f t="shared" si="5"/>
        <v/>
      </c>
      <c r="T36" s="215" t="str">
        <f t="shared" si="5"/>
        <v/>
      </c>
      <c r="U36" s="215" t="str">
        <f t="shared" si="5"/>
        <v/>
      </c>
      <c r="V36" s="215" t="str">
        <f t="shared" si="5"/>
        <v/>
      </c>
      <c r="W36" s="215" t="str">
        <f t="shared" si="5"/>
        <v/>
      </c>
      <c r="X36" s="215" t="str">
        <f t="shared" si="5"/>
        <v/>
      </c>
      <c r="Y36" s="215" t="str">
        <f t="shared" si="5"/>
        <v/>
      </c>
      <c r="Z36" s="215" t="str">
        <f t="shared" si="5"/>
        <v/>
      </c>
      <c r="AA36" s="215" t="str">
        <f t="shared" si="5"/>
        <v/>
      </c>
      <c r="AB36" s="215" t="str">
        <f t="shared" si="5"/>
        <v/>
      </c>
      <c r="AC36" s="215" t="str">
        <f t="shared" si="5"/>
        <v/>
      </c>
      <c r="AD36" s="215" t="str">
        <f t="shared" si="5"/>
        <v/>
      </c>
      <c r="AE36" s="215" t="str">
        <f t="shared" si="5"/>
        <v/>
      </c>
      <c r="AF36" s="215" t="str">
        <f t="shared" si="5"/>
        <v/>
      </c>
      <c r="AG36" s="215" t="str">
        <f t="shared" si="5"/>
        <v/>
      </c>
      <c r="AH36" s="215" t="str">
        <f t="shared" si="5"/>
        <v/>
      </c>
      <c r="AI36" s="215" t="str">
        <f t="shared" si="5"/>
        <v/>
      </c>
      <c r="AJ36" s="215" t="str">
        <f t="shared" si="5"/>
        <v/>
      </c>
      <c r="AK36" s="215" t="str">
        <f t="shared" si="5"/>
        <v/>
      </c>
      <c r="AL36" s="215" t="str">
        <f t="shared" si="5"/>
        <v/>
      </c>
      <c r="AM36" s="215" t="str">
        <f t="shared" si="5"/>
        <v/>
      </c>
      <c r="AN36" s="215" t="str">
        <f t="shared" si="5"/>
        <v/>
      </c>
      <c r="AO36" s="215" t="str">
        <f t="shared" si="5"/>
        <v/>
      </c>
      <c r="AP36" s="215" t="str">
        <f t="shared" si="5"/>
        <v/>
      </c>
      <c r="AQ36" s="215" t="str">
        <f t="shared" si="5"/>
        <v/>
      </c>
      <c r="AR36" s="215" t="str">
        <f t="shared" si="5"/>
        <v/>
      </c>
      <c r="AS36" s="215" t="str">
        <f t="shared" si="5"/>
        <v/>
      </c>
      <c r="AT36" s="215" t="str">
        <f t="shared" si="5"/>
        <v/>
      </c>
      <c r="AU36" s="215" t="str">
        <f t="shared" si="5"/>
        <v/>
      </c>
      <c r="AV36" s="215" t="str">
        <f t="shared" si="5"/>
        <v/>
      </c>
      <c r="AW36" s="215" t="str">
        <f t="shared" si="5"/>
        <v/>
      </c>
      <c r="AX36" s="215" t="str">
        <f t="shared" si="5"/>
        <v/>
      </c>
      <c r="AY36" s="215" t="str">
        <f t="shared" si="5"/>
        <v/>
      </c>
      <c r="AZ36" s="215" t="str">
        <f t="shared" si="5"/>
        <v/>
      </c>
      <c r="BA36" s="215" t="str">
        <f t="shared" si="5"/>
        <v/>
      </c>
      <c r="BB36" s="215" t="str">
        <f t="shared" si="5"/>
        <v/>
      </c>
      <c r="BC36" s="215" t="str">
        <f t="shared" si="5"/>
        <v/>
      </c>
      <c r="BD36" s="215" t="str">
        <f t="shared" si="5"/>
        <v/>
      </c>
    </row>
    <row r="37" spans="1:56" ht="12.75" customHeight="1">
      <c r="B37" s="226" t="s">
        <v>146</v>
      </c>
      <c r="C37" s="226" t="s">
        <v>147</v>
      </c>
      <c r="D37" s="207" t="s">
        <v>105</v>
      </c>
      <c r="E37" s="207" t="s">
        <v>106</v>
      </c>
      <c r="K37" s="223" t="s">
        <v>144</v>
      </c>
      <c r="L37" s="224">
        <f>IF(SUMPRODUCT(--ISNUMBER(M37:BD37))&gt;0,AVERAGE(M37:BD37),"")</f>
        <v>0.21997628400000027</v>
      </c>
      <c r="M37" s="225">
        <f>IF(ISNUMBER(M29),ABS(M36),"")</f>
        <v>0.28608356000000157</v>
      </c>
      <c r="N37" s="225">
        <f t="shared" ref="N37:BD37" si="6">IF(ISNUMBER(N29),ABS(N36),"")</f>
        <v>0.11534317999999999</v>
      </c>
      <c r="O37" s="225">
        <f t="shared" si="6"/>
        <v>0.43292069999999949</v>
      </c>
      <c r="P37" s="225">
        <f t="shared" si="6"/>
        <v>8.1297920000000357E-2</v>
      </c>
      <c r="Q37" s="225">
        <f t="shared" si="6"/>
        <v>0.18423606000000001</v>
      </c>
      <c r="R37" s="225" t="str">
        <f t="shared" si="6"/>
        <v/>
      </c>
      <c r="S37" s="225" t="str">
        <f t="shared" si="6"/>
        <v/>
      </c>
      <c r="T37" s="225" t="str">
        <f t="shared" si="6"/>
        <v/>
      </c>
      <c r="U37" s="225" t="str">
        <f t="shared" si="6"/>
        <v/>
      </c>
      <c r="V37" s="225" t="str">
        <f t="shared" si="6"/>
        <v/>
      </c>
      <c r="W37" s="225" t="str">
        <f t="shared" si="6"/>
        <v/>
      </c>
      <c r="X37" s="225" t="str">
        <f t="shared" si="6"/>
        <v/>
      </c>
      <c r="Y37" s="225" t="str">
        <f t="shared" si="6"/>
        <v/>
      </c>
      <c r="Z37" s="225" t="str">
        <f t="shared" si="6"/>
        <v/>
      </c>
      <c r="AA37" s="225" t="str">
        <f t="shared" si="6"/>
        <v/>
      </c>
      <c r="AB37" s="225" t="str">
        <f t="shared" si="6"/>
        <v/>
      </c>
      <c r="AC37" s="225" t="str">
        <f t="shared" si="6"/>
        <v/>
      </c>
      <c r="AD37" s="225" t="str">
        <f t="shared" si="6"/>
        <v/>
      </c>
      <c r="AE37" s="225" t="str">
        <f t="shared" si="6"/>
        <v/>
      </c>
      <c r="AF37" s="225" t="str">
        <f t="shared" si="6"/>
        <v/>
      </c>
      <c r="AG37" s="225" t="str">
        <f t="shared" si="6"/>
        <v/>
      </c>
      <c r="AH37" s="225" t="str">
        <f t="shared" si="6"/>
        <v/>
      </c>
      <c r="AI37" s="225" t="str">
        <f t="shared" si="6"/>
        <v/>
      </c>
      <c r="AJ37" s="225" t="str">
        <f t="shared" si="6"/>
        <v/>
      </c>
      <c r="AK37" s="225" t="str">
        <f t="shared" si="6"/>
        <v/>
      </c>
      <c r="AL37" s="225" t="str">
        <f t="shared" si="6"/>
        <v/>
      </c>
      <c r="AM37" s="225" t="str">
        <f t="shared" si="6"/>
        <v/>
      </c>
      <c r="AN37" s="225" t="str">
        <f t="shared" si="6"/>
        <v/>
      </c>
      <c r="AO37" s="225" t="str">
        <f t="shared" si="6"/>
        <v/>
      </c>
      <c r="AP37" s="225" t="str">
        <f t="shared" si="6"/>
        <v/>
      </c>
      <c r="AQ37" s="225" t="str">
        <f t="shared" si="6"/>
        <v/>
      </c>
      <c r="AR37" s="225" t="str">
        <f t="shared" si="6"/>
        <v/>
      </c>
      <c r="AS37" s="225" t="str">
        <f t="shared" si="6"/>
        <v/>
      </c>
      <c r="AT37" s="225" t="str">
        <f t="shared" si="6"/>
        <v/>
      </c>
      <c r="AU37" s="225" t="str">
        <f t="shared" si="6"/>
        <v/>
      </c>
      <c r="AV37" s="225" t="str">
        <f t="shared" si="6"/>
        <v/>
      </c>
      <c r="AW37" s="225" t="str">
        <f t="shared" si="6"/>
        <v/>
      </c>
      <c r="AX37" s="225" t="str">
        <f t="shared" si="6"/>
        <v/>
      </c>
      <c r="AY37" s="225" t="str">
        <f t="shared" si="6"/>
        <v/>
      </c>
      <c r="AZ37" s="225" t="str">
        <f t="shared" si="6"/>
        <v/>
      </c>
      <c r="BA37" s="225" t="str">
        <f t="shared" si="6"/>
        <v/>
      </c>
      <c r="BB37" s="225" t="str">
        <f t="shared" si="6"/>
        <v/>
      </c>
      <c r="BC37" s="225" t="str">
        <f t="shared" si="6"/>
        <v/>
      </c>
      <c r="BD37" s="225" t="str">
        <f t="shared" si="6"/>
        <v/>
      </c>
    </row>
    <row r="38" spans="1:56" ht="12.75" customHeight="1">
      <c r="A38" s="23" t="s">
        <v>143</v>
      </c>
      <c r="B38" s="23">
        <v>2.5000000000000001E-2</v>
      </c>
      <c r="C38" s="23">
        <v>-2</v>
      </c>
      <c r="D38" s="23">
        <v>250</v>
      </c>
      <c r="E38" s="23">
        <v>0</v>
      </c>
      <c r="K38" s="183" t="s">
        <v>140</v>
      </c>
      <c r="L38" s="183" t="s">
        <v>138</v>
      </c>
      <c r="M38" s="184">
        <f>IF(ISNUMBER(M29),M29-($B$38*M28+$C$38),"")</f>
        <v>1.2575050000000001</v>
      </c>
      <c r="N38" s="184">
        <f t="shared" ref="N38:BD38" si="7">IF(ISNUMBER(N29),N29-($B$38*N28+$C$38),"")</f>
        <v>0.32462249999999937</v>
      </c>
      <c r="O38" s="184">
        <f t="shared" si="7"/>
        <v>-0.53168750000000031</v>
      </c>
      <c r="P38" s="184">
        <f t="shared" si="7"/>
        <v>-0.56914000000000042</v>
      </c>
      <c r="Q38" s="184">
        <f t="shared" si="7"/>
        <v>-0.99033250000000039</v>
      </c>
      <c r="R38" s="184" t="str">
        <f t="shared" si="7"/>
        <v/>
      </c>
      <c r="S38" s="184" t="str">
        <f t="shared" si="7"/>
        <v/>
      </c>
      <c r="T38" s="184" t="str">
        <f t="shared" si="7"/>
        <v/>
      </c>
      <c r="U38" s="184" t="str">
        <f t="shared" si="7"/>
        <v/>
      </c>
      <c r="V38" s="184" t="str">
        <f t="shared" si="7"/>
        <v/>
      </c>
      <c r="W38" s="184" t="str">
        <f t="shared" si="7"/>
        <v/>
      </c>
      <c r="X38" s="184" t="str">
        <f t="shared" si="7"/>
        <v/>
      </c>
      <c r="Y38" s="184" t="str">
        <f t="shared" si="7"/>
        <v/>
      </c>
      <c r="Z38" s="184" t="str">
        <f t="shared" si="7"/>
        <v/>
      </c>
      <c r="AA38" s="184" t="str">
        <f t="shared" si="7"/>
        <v/>
      </c>
      <c r="AB38" s="184" t="str">
        <f t="shared" si="7"/>
        <v/>
      </c>
      <c r="AC38" s="184" t="str">
        <f t="shared" si="7"/>
        <v/>
      </c>
      <c r="AD38" s="184" t="str">
        <f t="shared" si="7"/>
        <v/>
      </c>
      <c r="AE38" s="184" t="str">
        <f t="shared" si="7"/>
        <v/>
      </c>
      <c r="AF38" s="184" t="str">
        <f t="shared" si="7"/>
        <v/>
      </c>
      <c r="AG38" s="184" t="str">
        <f t="shared" si="7"/>
        <v/>
      </c>
      <c r="AH38" s="184" t="str">
        <f t="shared" si="7"/>
        <v/>
      </c>
      <c r="AI38" s="184" t="str">
        <f t="shared" si="7"/>
        <v/>
      </c>
      <c r="AJ38" s="184" t="str">
        <f t="shared" si="7"/>
        <v/>
      </c>
      <c r="AK38" s="184" t="str">
        <f t="shared" si="7"/>
        <v/>
      </c>
      <c r="AL38" s="184" t="str">
        <f t="shared" si="7"/>
        <v/>
      </c>
      <c r="AM38" s="184" t="str">
        <f t="shared" si="7"/>
        <v/>
      </c>
      <c r="AN38" s="184" t="str">
        <f t="shared" si="7"/>
        <v/>
      </c>
      <c r="AO38" s="184" t="str">
        <f t="shared" si="7"/>
        <v/>
      </c>
      <c r="AP38" s="184" t="str">
        <f t="shared" si="7"/>
        <v/>
      </c>
      <c r="AQ38" s="184" t="str">
        <f t="shared" si="7"/>
        <v/>
      </c>
      <c r="AR38" s="184" t="str">
        <f t="shared" si="7"/>
        <v/>
      </c>
      <c r="AS38" s="184" t="str">
        <f t="shared" si="7"/>
        <v/>
      </c>
      <c r="AT38" s="184" t="str">
        <f t="shared" si="7"/>
        <v/>
      </c>
      <c r="AU38" s="184" t="str">
        <f t="shared" si="7"/>
        <v/>
      </c>
      <c r="AV38" s="184" t="str">
        <f t="shared" si="7"/>
        <v/>
      </c>
      <c r="AW38" s="184" t="str">
        <f t="shared" si="7"/>
        <v/>
      </c>
      <c r="AX38" s="184" t="str">
        <f t="shared" si="7"/>
        <v/>
      </c>
      <c r="AY38" s="184" t="str">
        <f t="shared" si="7"/>
        <v/>
      </c>
      <c r="AZ38" s="184" t="str">
        <f t="shared" si="7"/>
        <v/>
      </c>
      <c r="BA38" s="184" t="str">
        <f t="shared" si="7"/>
        <v/>
      </c>
      <c r="BB38" s="184" t="str">
        <f t="shared" si="7"/>
        <v/>
      </c>
      <c r="BC38" s="184" t="str">
        <f t="shared" si="7"/>
        <v/>
      </c>
      <c r="BD38" s="184" t="str">
        <f t="shared" si="7"/>
        <v/>
      </c>
    </row>
    <row r="39" spans="1:56" s="12" customFormat="1" ht="12.75" customHeight="1">
      <c r="A39" s="197" t="s">
        <v>2</v>
      </c>
      <c r="B39" s="65" t="s">
        <v>153</v>
      </c>
      <c r="C39" s="20"/>
      <c r="D39" s="25">
        <f>$B$18*D38+$C$18</f>
        <v>4.25</v>
      </c>
      <c r="E39" s="25">
        <f>$B$18*E38+$C$18</f>
        <v>-2</v>
      </c>
      <c r="G39" s="20"/>
      <c r="H39"/>
      <c r="I39"/>
      <c r="J39"/>
    </row>
    <row r="40" spans="1:56" s="7" customFormat="1" ht="12.75" customHeight="1">
      <c r="A40" s="208" t="s">
        <v>148</v>
      </c>
      <c r="B40" s="25"/>
      <c r="C40" s="25"/>
      <c r="D40" s="25"/>
      <c r="E40" s="25"/>
      <c r="F40" s="25"/>
      <c r="G40" s="25"/>
      <c r="K40" s="179"/>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row>
    <row r="41" spans="1:56" s="12" customFormat="1">
      <c r="A41" s="209" t="str">
        <f>A40</f>
        <v>DatLab 7 Template - Last update: 2016-05-19</v>
      </c>
      <c r="B41" s="20"/>
      <c r="C41" s="73"/>
      <c r="D41" s="73"/>
      <c r="E41" s="20"/>
      <c r="F41" s="20"/>
      <c r="G41" s="20"/>
      <c r="J41"/>
      <c r="K41"/>
      <c r="L41"/>
      <c r="M41"/>
      <c r="N41" s="110" t="s">
        <v>104</v>
      </c>
      <c r="O41" s="111"/>
      <c r="P41" s="111"/>
      <c r="Q41" s="111"/>
      <c r="R41" s="111"/>
      <c r="S41" s="111"/>
      <c r="T41" s="111"/>
      <c r="U41" s="111"/>
      <c r="V41" s="111"/>
      <c r="W41" s="111"/>
      <c r="X41" s="111"/>
      <c r="Y41" s="111"/>
    </row>
    <row r="42" spans="1:56" s="12" customFormat="1">
      <c r="A42" s="62"/>
      <c r="B42" s="20"/>
      <c r="C42" s="73"/>
      <c r="D42" s="73"/>
      <c r="E42" s="20"/>
      <c r="F42" s="20"/>
      <c r="G42" s="20"/>
      <c r="J42"/>
      <c r="K42"/>
      <c r="L42"/>
      <c r="M42"/>
      <c r="N42" s="112"/>
      <c r="O42" s="110" t="s">
        <v>80</v>
      </c>
      <c r="P42" s="110"/>
      <c r="Q42" s="110"/>
      <c r="R42" s="110"/>
      <c r="S42" s="110"/>
      <c r="T42" s="110"/>
      <c r="U42" s="110"/>
      <c r="V42" s="110"/>
      <c r="W42" s="110"/>
      <c r="X42" s="110"/>
      <c r="Y42" s="110"/>
    </row>
    <row r="43" spans="1:56" s="30" customFormat="1">
      <c r="A43" s="84" t="s">
        <v>78</v>
      </c>
      <c r="B43" s="85"/>
      <c r="C43" s="85"/>
      <c r="D43" s="85"/>
      <c r="E43" s="85"/>
      <c r="F43" s="85"/>
      <c r="G43" s="85"/>
      <c r="N43" s="110"/>
      <c r="O43" s="113" t="s">
        <v>81</v>
      </c>
      <c r="P43" s="114"/>
      <c r="Q43" s="114" t="s">
        <v>95</v>
      </c>
      <c r="R43" s="111"/>
      <c r="S43" s="111"/>
      <c r="T43" s="111"/>
      <c r="U43" s="111"/>
      <c r="V43" s="111"/>
      <c r="W43" s="111"/>
      <c r="X43" s="111"/>
      <c r="Y43" s="111"/>
    </row>
    <row r="44" spans="1:56" s="30" customFormat="1">
      <c r="A44" s="84" t="s">
        <v>79</v>
      </c>
      <c r="B44" s="85"/>
      <c r="C44" s="85"/>
      <c r="D44" s="85"/>
      <c r="E44" s="85"/>
      <c r="F44" s="85"/>
      <c r="G44" s="85"/>
      <c r="N44" s="110"/>
      <c r="O44" s="113"/>
      <c r="P44" s="111"/>
      <c r="Q44" s="111"/>
      <c r="R44" s="111"/>
      <c r="S44" s="111"/>
      <c r="T44" s="111"/>
      <c r="U44" s="111"/>
      <c r="V44" s="111"/>
      <c r="W44" s="111"/>
      <c r="X44" s="111"/>
      <c r="Y44" s="111"/>
    </row>
    <row r="45" spans="1:56" s="30" customFormat="1">
      <c r="A45" s="84"/>
      <c r="B45" s="85"/>
      <c r="C45" s="85"/>
      <c r="D45" s="85"/>
      <c r="E45" s="85"/>
      <c r="F45" s="85"/>
      <c r="G45" s="85"/>
      <c r="N45" s="110" t="s">
        <v>97</v>
      </c>
      <c r="O45" s="111"/>
      <c r="P45" s="111"/>
      <c r="Q45" s="111"/>
      <c r="R45" s="111"/>
      <c r="S45" s="111"/>
      <c r="T45" s="111"/>
      <c r="U45" s="111"/>
      <c r="V45" s="111"/>
      <c r="W45" s="111"/>
      <c r="X45" s="111"/>
      <c r="Y45" s="111"/>
    </row>
    <row r="46" spans="1:56" s="2" customFormat="1">
      <c r="A46" s="63" t="s">
        <v>58</v>
      </c>
      <c r="N46" s="110"/>
      <c r="O46" s="110" t="s">
        <v>82</v>
      </c>
      <c r="P46" s="110"/>
      <c r="Q46" s="110"/>
      <c r="R46" s="110"/>
      <c r="S46" s="110"/>
      <c r="T46" s="110"/>
      <c r="U46" s="110"/>
      <c r="V46" s="110"/>
      <c r="W46" s="110"/>
      <c r="X46" s="110"/>
      <c r="Y46" s="110"/>
    </row>
    <row r="47" spans="1:56">
      <c r="A47" s="63"/>
      <c r="B47" s="64" t="s">
        <v>98</v>
      </c>
      <c r="C47" s="64"/>
      <c r="D47" s="64"/>
      <c r="E47" s="64"/>
      <c r="F47" s="65"/>
      <c r="G47" s="66"/>
      <c r="H47" s="66"/>
      <c r="I47" s="66"/>
      <c r="J47" s="66"/>
      <c r="K47" s="66"/>
      <c r="N47" s="115"/>
      <c r="O47" s="113" t="s">
        <v>94</v>
      </c>
      <c r="P47" s="114"/>
      <c r="Q47" s="114" t="s">
        <v>93</v>
      </c>
      <c r="R47" s="111"/>
      <c r="S47" s="111"/>
      <c r="T47" s="111"/>
      <c r="U47" s="111"/>
      <c r="V47" s="111"/>
      <c r="W47" s="111"/>
      <c r="X47" s="111"/>
      <c r="Y47" s="111"/>
    </row>
    <row r="48" spans="1:56">
      <c r="A48" s="63"/>
      <c r="B48" s="64"/>
      <c r="C48" s="64"/>
      <c r="D48" s="64"/>
      <c r="E48" s="64"/>
      <c r="F48" s="65"/>
      <c r="G48" s="66"/>
      <c r="H48" s="66"/>
      <c r="I48" s="66"/>
      <c r="J48" s="66"/>
      <c r="K48" s="66"/>
    </row>
    <row r="49" spans="1:10">
      <c r="A49" s="61" t="s">
        <v>59</v>
      </c>
      <c r="B49" s="20"/>
      <c r="C49" s="20"/>
      <c r="D49" s="20"/>
      <c r="E49" s="20"/>
      <c r="F49" s="20"/>
      <c r="G49" s="20"/>
      <c r="H49" s="12"/>
      <c r="I49" s="12"/>
    </row>
    <row r="50" spans="1:10">
      <c r="A50" s="33" t="s">
        <v>99</v>
      </c>
    </row>
    <row r="51" spans="1:10">
      <c r="B51" s="18" t="s">
        <v>100</v>
      </c>
    </row>
    <row r="52" spans="1:10">
      <c r="A52" s="65" t="s">
        <v>72</v>
      </c>
      <c r="B52" s="20"/>
      <c r="C52" s="20"/>
      <c r="D52" s="20"/>
      <c r="E52" s="20"/>
      <c r="F52" s="20"/>
      <c r="G52" s="20"/>
      <c r="H52" s="12"/>
      <c r="I52" s="12"/>
      <c r="J52" s="12"/>
    </row>
    <row r="53" spans="1:10">
      <c r="A53" s="20"/>
      <c r="B53" s="65" t="s">
        <v>75</v>
      </c>
      <c r="C53" s="20"/>
      <c r="D53" s="20"/>
      <c r="E53" s="20"/>
      <c r="F53" s="20"/>
      <c r="G53" s="20"/>
      <c r="H53" s="12"/>
      <c r="I53" s="12"/>
      <c r="J53" s="12"/>
    </row>
    <row r="54" spans="1:10">
      <c r="A54" s="67" t="s">
        <v>70</v>
      </c>
      <c r="B54" s="65" t="s">
        <v>73</v>
      </c>
      <c r="C54" s="20"/>
      <c r="D54" s="20"/>
      <c r="E54" s="20"/>
      <c r="F54" s="20"/>
      <c r="G54" s="20"/>
      <c r="H54" s="12"/>
      <c r="I54" s="12"/>
      <c r="J54" s="12"/>
    </row>
    <row r="55" spans="1:10">
      <c r="A55" s="20"/>
      <c r="B55" s="65" t="s">
        <v>61</v>
      </c>
      <c r="C55" s="20"/>
      <c r="D55" s="20"/>
      <c r="E55" s="20"/>
      <c r="F55" s="20"/>
      <c r="G55" s="20"/>
      <c r="H55" s="12"/>
      <c r="I55" s="12"/>
      <c r="J55" s="12"/>
    </row>
    <row r="56" spans="1:10">
      <c r="A56" s="67" t="s">
        <v>71</v>
      </c>
      <c r="B56" s="65" t="s">
        <v>74</v>
      </c>
      <c r="C56" s="20"/>
      <c r="D56" s="20"/>
      <c r="E56" s="20"/>
      <c r="F56" s="20"/>
      <c r="G56" s="20"/>
      <c r="H56" s="12"/>
      <c r="I56" s="12"/>
      <c r="J56" s="12"/>
    </row>
    <row r="57" spans="1:10">
      <c r="A57" s="20"/>
      <c r="B57" s="65" t="s">
        <v>63</v>
      </c>
      <c r="C57" s="20"/>
      <c r="D57" s="20"/>
      <c r="E57" s="20"/>
      <c r="F57" s="20"/>
      <c r="G57" s="20"/>
      <c r="H57" s="12"/>
      <c r="I57" s="12"/>
      <c r="J57" s="12"/>
    </row>
    <row r="58" spans="1:10">
      <c r="A58" s="33" t="s">
        <v>84</v>
      </c>
      <c r="B58"/>
      <c r="C58"/>
      <c r="D58"/>
      <c r="E58"/>
      <c r="F58"/>
      <c r="G58"/>
      <c r="H58" s="18"/>
      <c r="I58" s="18"/>
      <c r="J58" s="12"/>
    </row>
    <row r="59" spans="1:10">
      <c r="A59" s="68" t="s">
        <v>60</v>
      </c>
      <c r="B59" s="65" t="s">
        <v>76</v>
      </c>
      <c r="C59" s="20"/>
      <c r="D59" s="20"/>
      <c r="E59" s="20"/>
      <c r="F59" s="20"/>
      <c r="G59" s="20"/>
      <c r="H59" s="12"/>
      <c r="I59" s="12"/>
      <c r="J59" s="12"/>
    </row>
    <row r="60" spans="1:10">
      <c r="A60" s="20"/>
      <c r="B60" s="65" t="s">
        <v>64</v>
      </c>
      <c r="C60" s="20"/>
      <c r="D60" s="20"/>
      <c r="E60" s="20"/>
      <c r="F60" s="20"/>
      <c r="G60" s="20"/>
      <c r="H60" s="12"/>
      <c r="I60" s="12"/>
      <c r="J60" s="12"/>
    </row>
    <row r="61" spans="1:10">
      <c r="A61" s="68" t="s">
        <v>62</v>
      </c>
      <c r="B61" s="65" t="s">
        <v>77</v>
      </c>
      <c r="C61" s="20"/>
      <c r="D61" s="20"/>
      <c r="E61" s="20"/>
      <c r="F61" s="20"/>
      <c r="G61" s="20"/>
      <c r="H61" s="12"/>
      <c r="I61" s="12"/>
      <c r="J61" s="12"/>
    </row>
    <row r="62" spans="1:10">
      <c r="A62" s="20"/>
      <c r="B62" s="65" t="s">
        <v>65</v>
      </c>
      <c r="C62" s="20"/>
      <c r="D62" s="20"/>
      <c r="E62" s="20"/>
      <c r="F62" s="20"/>
      <c r="G62" s="20"/>
      <c r="H62" s="12"/>
      <c r="I62" s="12"/>
    </row>
    <row r="63" spans="1:10">
      <c r="A63" s="20"/>
      <c r="B63" s="65" t="s">
        <v>103</v>
      </c>
      <c r="C63" s="20"/>
      <c r="D63" s="20"/>
      <c r="E63" s="20"/>
      <c r="F63" s="20"/>
      <c r="G63" s="20"/>
      <c r="H63" s="12"/>
      <c r="I63" s="12"/>
    </row>
    <row r="64" spans="1:10" s="2" customFormat="1">
      <c r="A64" s="33" t="s">
        <v>85</v>
      </c>
      <c r="B64" s="33"/>
      <c r="C64" s="33"/>
      <c r="D64" s="33"/>
      <c r="E64" s="33"/>
      <c r="F64" s="33"/>
      <c r="G64" s="33"/>
    </row>
    <row r="65" spans="1:13">
      <c r="A65" s="33" t="s">
        <v>86</v>
      </c>
    </row>
    <row r="66" spans="1:13">
      <c r="B66" s="18" t="s">
        <v>3</v>
      </c>
    </row>
    <row r="67" spans="1:13">
      <c r="A67" s="33" t="s">
        <v>87</v>
      </c>
    </row>
    <row r="68" spans="1:13">
      <c r="A68" s="33" t="s">
        <v>88</v>
      </c>
    </row>
    <row r="69" spans="1:13">
      <c r="A69" s="33" t="s">
        <v>101</v>
      </c>
    </row>
    <row r="70" spans="1:13">
      <c r="B70" s="29"/>
    </row>
    <row r="71" spans="1:13">
      <c r="A71" s="58" t="s">
        <v>66</v>
      </c>
      <c r="B71" s="69"/>
      <c r="C71" s="69"/>
      <c r="D71" s="69"/>
      <c r="E71" s="69"/>
      <c r="F71" s="69"/>
      <c r="G71" s="69"/>
    </row>
    <row r="72" spans="1:13">
      <c r="A72" s="69" t="s">
        <v>89</v>
      </c>
      <c r="B72" s="69"/>
      <c r="C72" s="69"/>
      <c r="D72" s="69"/>
      <c r="E72" s="69"/>
      <c r="F72" s="69"/>
      <c r="G72" s="69"/>
      <c r="M72" s="9"/>
    </row>
    <row r="73" spans="1:13">
      <c r="A73" s="69" t="s">
        <v>90</v>
      </c>
      <c r="B73" s="69"/>
      <c r="C73" s="69"/>
      <c r="D73" s="69"/>
      <c r="E73" s="69"/>
      <c r="F73" s="69"/>
      <c r="G73" s="69"/>
      <c r="M73" s="9"/>
    </row>
    <row r="74" spans="1:13">
      <c r="A74" s="69"/>
      <c r="B74" s="69" t="s">
        <v>67</v>
      </c>
      <c r="C74" s="69"/>
      <c r="D74" s="69"/>
      <c r="E74" s="69"/>
      <c r="F74" s="69"/>
      <c r="G74" s="69"/>
      <c r="M74" s="10"/>
    </row>
    <row r="75" spans="1:13">
      <c r="A75" s="69"/>
      <c r="B75" s="69" t="s">
        <v>68</v>
      </c>
      <c r="C75" s="69"/>
      <c r="D75" s="69"/>
      <c r="E75" s="69"/>
      <c r="F75" s="69"/>
      <c r="G75" s="69"/>
      <c r="M75" s="10"/>
    </row>
    <row r="76" spans="1:13">
      <c r="A76" s="69" t="s">
        <v>91</v>
      </c>
      <c r="B76" s="69"/>
      <c r="C76" s="69"/>
      <c r="D76" s="69"/>
      <c r="E76" s="69"/>
      <c r="F76" s="69"/>
      <c r="G76" s="69"/>
      <c r="M76" s="10"/>
    </row>
    <row r="77" spans="1:13">
      <c r="A77" s="60" t="s">
        <v>92</v>
      </c>
      <c r="B77" s="60"/>
      <c r="C77" s="60"/>
      <c r="D77" s="60"/>
      <c r="E77" s="60"/>
      <c r="F77" s="60"/>
      <c r="G77" s="60"/>
      <c r="M77" s="10"/>
    </row>
    <row r="78" spans="1:13">
      <c r="A78" s="60"/>
      <c r="B78" s="60"/>
      <c r="C78" s="60"/>
      <c r="D78" s="60"/>
      <c r="E78" s="60"/>
      <c r="F78" s="60"/>
      <c r="G78" s="60"/>
    </row>
    <row r="80" spans="1:13">
      <c r="H80" s="71"/>
      <c r="I80" s="71"/>
    </row>
    <row r="82" spans="8:11">
      <c r="H82" s="71"/>
      <c r="I82" s="71"/>
    </row>
    <row r="84" spans="8:11">
      <c r="H84" s="69"/>
      <c r="I84" s="69"/>
      <c r="J84" s="70"/>
      <c r="K84" s="72"/>
    </row>
    <row r="85" spans="8:11" ht="15">
      <c r="H85" s="69"/>
      <c r="I85" s="69"/>
      <c r="J85" s="59"/>
    </row>
    <row r="86" spans="8:11" ht="15">
      <c r="H86" s="69"/>
      <c r="I86" s="69"/>
      <c r="J86" s="59"/>
    </row>
    <row r="87" spans="8:11">
      <c r="H87" s="69"/>
      <c r="I87" s="69"/>
      <c r="J87" s="70"/>
    </row>
    <row r="88" spans="8:11">
      <c r="H88" s="69"/>
      <c r="I88" s="69"/>
      <c r="J88" s="70"/>
    </row>
    <row r="89" spans="8:11">
      <c r="H89" s="71"/>
      <c r="I89" s="71"/>
      <c r="J89" s="12"/>
    </row>
    <row r="90" spans="8:11">
      <c r="H90" s="71"/>
      <c r="I90" s="71"/>
      <c r="J90" s="12"/>
    </row>
    <row r="91" spans="8:11">
      <c r="H91" s="71"/>
      <c r="I91" s="71"/>
      <c r="J91" s="12"/>
    </row>
    <row r="92" spans="8:11">
      <c r="J92" s="12"/>
    </row>
  </sheetData>
  <hyperlinks>
    <hyperlink ref="Q43" r:id="rId1" location="c3005"/>
    <hyperlink ref="Q47" r:id="rId2"/>
  </hyperlinks>
  <pageMargins left="0.78740157480314965" right="0.78740157480314965" top="0.78740157480314965" bottom="0.47244094488188981" header="0.39370078740157483" footer="0.31496062992125984"/>
  <pageSetup paperSize="9" scale="99" orientation="landscape" r:id="rId3"/>
  <headerFooter alignWithMargins="0">
    <oddHeader>&amp;L&amp;F; &amp;A&amp;C&amp;P / &amp;N&amp;R&amp;G</oddHeader>
    <oddFooter>&amp;L
&amp;D&amp;R
www.oroboros.at</oddFooter>
  </headerFooter>
  <drawing r:id="rId4"/>
  <legacyDrawing r:id="rId5"/>
  <legacyDrawingHF r:id="rId6"/>
</worksheet>
</file>

<file path=xl/worksheets/sheet5.xml><?xml version="1.0" encoding="utf-8"?>
<worksheet xmlns="http://schemas.openxmlformats.org/spreadsheetml/2006/main" xmlns:r="http://schemas.openxmlformats.org/officeDocument/2006/relationships">
  <dimension ref="A1:BD92"/>
  <sheetViews>
    <sheetView showGridLines="0" zoomScale="85" zoomScaleNormal="85" workbookViewId="0">
      <selection activeCell="M19" sqref="M19"/>
    </sheetView>
  </sheetViews>
  <sheetFormatPr baseColWidth="10" defaultRowHeight="12.75"/>
  <cols>
    <col min="1" max="1" width="12" style="18" customWidth="1"/>
    <col min="2" max="2" width="8.7109375" style="18" customWidth="1"/>
    <col min="3" max="6" width="9.7109375" style="18" customWidth="1"/>
    <col min="7" max="7" width="21.85546875" style="18" customWidth="1"/>
    <col min="8" max="9" width="49" customWidth="1"/>
    <col min="10" max="10" width="6.7109375" customWidth="1"/>
    <col min="11" max="11" width="22.7109375" customWidth="1"/>
    <col min="12" max="12" width="12.7109375" customWidth="1"/>
    <col min="13" max="20" width="8.7109375" customWidth="1"/>
    <col min="21" max="21" width="10.85546875" customWidth="1"/>
    <col min="22" max="26" width="8.7109375" customWidth="1"/>
    <col min="27" max="74" width="10.7109375" customWidth="1"/>
  </cols>
  <sheetData>
    <row r="1" spans="1:56" s="15" customFormat="1" ht="12.75" customHeight="1">
      <c r="A1" s="16" t="s">
        <v>154</v>
      </c>
      <c r="B1" s="17"/>
      <c r="D1" s="18" t="s">
        <v>126</v>
      </c>
      <c r="E1" s="34" t="s">
        <v>6</v>
      </c>
      <c r="F1" s="18"/>
      <c r="G1" s="193" t="s">
        <v>123</v>
      </c>
      <c r="H1" s="11"/>
      <c r="I1" s="12"/>
      <c r="J1" s="206" t="s">
        <v>137</v>
      </c>
      <c r="K1" s="205" t="s">
        <v>120</v>
      </c>
      <c r="L1" s="138" t="s">
        <v>152</v>
      </c>
      <c r="M1" s="86" t="s">
        <v>16</v>
      </c>
      <c r="N1" s="86" t="s">
        <v>17</v>
      </c>
      <c r="O1" s="86" t="s">
        <v>18</v>
      </c>
      <c r="P1" s="86" t="s">
        <v>19</v>
      </c>
      <c r="Q1" s="86" t="s">
        <v>54</v>
      </c>
      <c r="U1" s="35" t="s">
        <v>20</v>
      </c>
      <c r="V1" s="36" t="s">
        <v>21</v>
      </c>
      <c r="W1" s="37" t="s">
        <v>22</v>
      </c>
      <c r="X1" s="37" t="s">
        <v>23</v>
      </c>
      <c r="Y1" s="40" t="s">
        <v>24</v>
      </c>
      <c r="Z1" s="38" t="s">
        <v>25</v>
      </c>
      <c r="AA1" s="39" t="s">
        <v>26</v>
      </c>
      <c r="AB1" s="40" t="s">
        <v>27</v>
      </c>
      <c r="AC1" s="38" t="s">
        <v>6</v>
      </c>
      <c r="AD1" s="41" t="s">
        <v>28</v>
      </c>
      <c r="AE1" s="42" t="s">
        <v>29</v>
      </c>
      <c r="AF1" s="43" t="s">
        <v>30</v>
      </c>
      <c r="AG1" s="44" t="s">
        <v>31</v>
      </c>
      <c r="AH1" s="40" t="s">
        <v>32</v>
      </c>
      <c r="AI1" s="42" t="s">
        <v>33</v>
      </c>
      <c r="AJ1" s="43" t="s">
        <v>34</v>
      </c>
      <c r="AK1" s="44" t="s">
        <v>35</v>
      </c>
      <c r="AL1" s="40" t="s">
        <v>36</v>
      </c>
      <c r="AM1" s="41" t="s">
        <v>37</v>
      </c>
      <c r="AN1" s="45" t="s">
        <v>38</v>
      </c>
      <c r="AO1" s="41" t="s">
        <v>39</v>
      </c>
      <c r="AP1" s="45" t="s">
        <v>40</v>
      </c>
      <c r="AQ1" s="42" t="s">
        <v>41</v>
      </c>
      <c r="AR1" s="42" t="s">
        <v>42</v>
      </c>
      <c r="AS1" s="42" t="s">
        <v>43</v>
      </c>
      <c r="AT1" s="37" t="s">
        <v>44</v>
      </c>
      <c r="AU1" s="42" t="s">
        <v>45</v>
      </c>
      <c r="AV1" s="45" t="s">
        <v>46</v>
      </c>
      <c r="AW1" s="42" t="s">
        <v>47</v>
      </c>
      <c r="AX1" s="45" t="s">
        <v>48</v>
      </c>
      <c r="AY1" s="42" t="s">
        <v>15</v>
      </c>
      <c r="AZ1" s="41" t="s">
        <v>49</v>
      </c>
      <c r="BA1" s="42" t="s">
        <v>50</v>
      </c>
      <c r="BB1" s="42" t="s">
        <v>51</v>
      </c>
      <c r="BC1" s="46" t="s">
        <v>119</v>
      </c>
      <c r="BD1" s="46" t="s">
        <v>52</v>
      </c>
    </row>
    <row r="2" spans="1:56" ht="12.75" customHeight="1" thickBot="1">
      <c r="A2" s="121" t="str">
        <f>J2</f>
        <v>Left</v>
      </c>
      <c r="B2" s="25"/>
      <c r="C2" s="19"/>
      <c r="D2" s="216">
        <v>2</v>
      </c>
      <c r="E2" s="18">
        <f>$AC2</f>
        <v>0</v>
      </c>
      <c r="F2" s="219" t="s">
        <v>142</v>
      </c>
      <c r="G2" s="220" t="s">
        <v>121</v>
      </c>
      <c r="H2" s="5"/>
      <c r="I2" s="5"/>
      <c r="J2" s="136" t="s">
        <v>0</v>
      </c>
      <c r="K2" s="187"/>
      <c r="L2" s="187"/>
      <c r="M2" s="105"/>
      <c r="N2" s="105"/>
      <c r="O2" s="105"/>
      <c r="P2" s="105"/>
      <c r="Q2" s="105"/>
      <c r="R2" s="105"/>
      <c r="S2" s="105"/>
      <c r="T2" s="105"/>
      <c r="U2" s="155" t="s">
        <v>69</v>
      </c>
      <c r="V2" s="165"/>
      <c r="W2" s="169"/>
      <c r="X2" s="166"/>
      <c r="Y2" s="159"/>
      <c r="Z2" s="156"/>
      <c r="AA2" s="157"/>
      <c r="AB2" s="157"/>
      <c r="AC2" s="158"/>
      <c r="AD2" s="159"/>
      <c r="AE2" s="159"/>
      <c r="AF2" s="159"/>
      <c r="AG2" s="159"/>
      <c r="AH2" s="159"/>
      <c r="AI2" s="159"/>
      <c r="AJ2" s="159"/>
      <c r="AK2" s="159"/>
      <c r="AL2" s="159"/>
      <c r="AM2" s="159"/>
      <c r="AN2" s="159"/>
      <c r="AO2" s="159"/>
      <c r="AP2" s="159"/>
      <c r="AQ2" s="159"/>
      <c r="AR2" s="159"/>
      <c r="AS2" s="159"/>
      <c r="AT2" s="158"/>
      <c r="AU2" s="159"/>
      <c r="AV2" s="159"/>
      <c r="AW2" s="159"/>
      <c r="AX2" s="159"/>
      <c r="AY2" s="157"/>
      <c r="AZ2" s="159"/>
      <c r="BA2" s="159"/>
      <c r="BB2" s="159"/>
      <c r="BC2" s="159"/>
      <c r="BD2" s="159"/>
    </row>
    <row r="3" spans="1:56" ht="12.75" customHeight="1">
      <c r="A3" s="170" t="s">
        <v>122</v>
      </c>
      <c r="B3" s="192">
        <f>K8</f>
        <v>0</v>
      </c>
      <c r="C3" s="27"/>
      <c r="D3" s="27"/>
      <c r="E3" s="27"/>
      <c r="F3" s="227" t="str">
        <f>IF(COUNT(M9:BD9)&gt;1,ROUND(SLOPE($M$9:$BD$9,$M$8:$BD$8),4),"")</f>
        <v/>
      </c>
      <c r="G3" s="227" t="str">
        <f>IF(COUNT(M9:BD9)&gt;1,ROUND(INTERCEPT($M$9:$BD$9,$M$8:$BD$8),4),"")</f>
        <v/>
      </c>
      <c r="H3" s="4"/>
      <c r="I3" s="4"/>
      <c r="J3" s="4"/>
      <c r="K3" s="139"/>
      <c r="L3" s="139"/>
      <c r="M3" s="140"/>
      <c r="N3" s="141"/>
      <c r="O3" s="141"/>
      <c r="P3" s="141"/>
      <c r="Q3" s="142"/>
      <c r="R3" s="142"/>
      <c r="S3" s="142"/>
      <c r="T3" s="142"/>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row>
    <row r="4" spans="1:56" ht="12.75" customHeight="1">
      <c r="B4" s="22" t="s">
        <v>4</v>
      </c>
      <c r="C4" s="201" t="s">
        <v>129</v>
      </c>
      <c r="D4" s="201" t="s">
        <v>130</v>
      </c>
      <c r="E4" s="78" t="s">
        <v>131</v>
      </c>
      <c r="F4" s="79" t="s">
        <v>132</v>
      </c>
      <c r="H4" s="5"/>
      <c r="I4" s="5"/>
      <c r="J4" s="4"/>
      <c r="K4" s="143"/>
      <c r="L4" s="143"/>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row>
    <row r="5" spans="1:56" ht="12.75" customHeight="1">
      <c r="B5" s="22"/>
      <c r="C5" s="80">
        <f>$AG2</f>
        <v>0</v>
      </c>
      <c r="D5" s="80">
        <f>$AK2</f>
        <v>0</v>
      </c>
      <c r="E5" s="81">
        <f>$AM2</f>
        <v>0</v>
      </c>
      <c r="F5" s="81">
        <f>$AQ2</f>
        <v>0</v>
      </c>
      <c r="H5" s="5"/>
      <c r="I5" s="5"/>
      <c r="J5" s="5"/>
      <c r="K5" s="145"/>
      <c r="L5" s="145"/>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row>
    <row r="6" spans="1:56" ht="12.75" customHeight="1">
      <c r="A6" s="151" t="s">
        <v>102</v>
      </c>
      <c r="B6" s="180"/>
      <c r="C6" s="181"/>
      <c r="D6" s="181"/>
      <c r="E6" s="181"/>
      <c r="F6" s="76"/>
      <c r="H6" s="5"/>
      <c r="I6" s="5"/>
      <c r="J6" s="5"/>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row>
    <row r="7" spans="1:56" ht="12.75" customHeight="1">
      <c r="H7" s="30"/>
      <c r="I7" s="30"/>
      <c r="J7" s="3"/>
      <c r="K7" s="147"/>
      <c r="L7" s="147"/>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row>
    <row r="8" spans="1:56" ht="12.75" customHeight="1">
      <c r="B8" s="19"/>
      <c r="C8" s="19"/>
      <c r="D8" s="19"/>
      <c r="E8" s="19"/>
      <c r="F8" s="19"/>
      <c r="G8" s="19"/>
      <c r="H8" s="30"/>
      <c r="I8" s="30"/>
      <c r="J8" s="6"/>
      <c r="K8" s="47"/>
      <c r="L8" s="47"/>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row>
    <row r="9" spans="1:56" s="8" customFormat="1" ht="12.75" customHeight="1">
      <c r="A9" s="23"/>
      <c r="E9" s="23"/>
      <c r="F9" s="23"/>
      <c r="G9" s="23"/>
      <c r="H9"/>
      <c r="I9"/>
      <c r="J9" s="210"/>
      <c r="K9" s="49"/>
      <c r="L9" s="49"/>
      <c r="M9" s="50"/>
      <c r="N9" s="50"/>
      <c r="O9" s="50"/>
      <c r="P9" s="50"/>
      <c r="Q9" s="50"/>
      <c r="R9" s="50"/>
      <c r="S9" s="50"/>
      <c r="T9" s="50"/>
      <c r="U9" s="50"/>
      <c r="V9" s="50"/>
      <c r="W9" s="51"/>
      <c r="X9" s="51"/>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row>
    <row r="10" spans="1:56" s="8" customFormat="1" ht="12.75" customHeight="1">
      <c r="A10" s="23"/>
      <c r="E10" s="23"/>
      <c r="F10" s="23"/>
      <c r="G10" s="23"/>
      <c r="H10"/>
      <c r="I10"/>
      <c r="J10" s="5"/>
      <c r="K10" s="132"/>
      <c r="L10" s="132"/>
      <c r="M10" s="123"/>
      <c r="N10" s="123"/>
      <c r="O10" s="123"/>
      <c r="P10" s="123"/>
      <c r="Q10" s="124"/>
      <c r="R10" s="124"/>
      <c r="S10" s="124"/>
      <c r="T10" s="124"/>
      <c r="U10" s="124"/>
      <c r="V10" s="124"/>
      <c r="W10" s="124"/>
      <c r="X10" s="124"/>
      <c r="Y10" s="124"/>
      <c r="Z10" s="124"/>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row>
    <row r="11" spans="1:56" ht="12.75" customHeight="1">
      <c r="H11" s="5"/>
      <c r="I11" s="5"/>
      <c r="J11" s="5"/>
      <c r="K11" s="132"/>
      <c r="L11" s="132"/>
      <c r="M11" s="123"/>
      <c r="N11" s="123"/>
      <c r="O11" s="123"/>
      <c r="P11" s="123"/>
      <c r="Q11" s="124"/>
      <c r="R11" s="124"/>
      <c r="S11" s="124"/>
      <c r="T11" s="124"/>
      <c r="U11" s="124"/>
      <c r="V11" s="124"/>
      <c r="W11" s="124"/>
      <c r="X11" s="124"/>
      <c r="Y11" s="124"/>
      <c r="Z11" s="124"/>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row>
    <row r="12" spans="1:56" ht="12.75" customHeight="1">
      <c r="H12" s="5"/>
      <c r="I12" s="5"/>
      <c r="J12" s="13"/>
      <c r="K12" s="133"/>
      <c r="L12" s="133"/>
      <c r="M12" s="126"/>
      <c r="N12" s="126"/>
      <c r="O12" s="126"/>
      <c r="P12" s="126"/>
      <c r="Q12" s="127"/>
      <c r="R12" s="127"/>
      <c r="S12" s="127"/>
      <c r="T12" s="127"/>
      <c r="U12" s="127"/>
      <c r="V12" s="127"/>
      <c r="W12" s="127"/>
      <c r="X12" s="127"/>
      <c r="Y12" s="127"/>
      <c r="Z12" s="127"/>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row>
    <row r="13" spans="1:56" ht="12.75" customHeight="1">
      <c r="H13" s="5"/>
      <c r="I13" s="5"/>
      <c r="J13" s="13"/>
      <c r="K13" s="133"/>
      <c r="L13" s="133"/>
      <c r="M13" s="126"/>
      <c r="N13" s="126"/>
      <c r="O13" s="126"/>
      <c r="P13" s="126"/>
      <c r="Q13" s="124"/>
      <c r="R13" s="124"/>
      <c r="S13" s="124"/>
      <c r="T13" s="124"/>
      <c r="U13" s="124"/>
      <c r="V13" s="124"/>
      <c r="W13" s="124"/>
      <c r="X13" s="124"/>
      <c r="Y13" s="124"/>
      <c r="Z13" s="124"/>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row>
    <row r="14" spans="1:56" ht="12.75" customHeight="1">
      <c r="H14" s="5"/>
      <c r="I14" s="5"/>
      <c r="J14" s="13"/>
      <c r="K14" s="133"/>
      <c r="L14" s="133"/>
      <c r="M14" s="191"/>
      <c r="N14" s="191"/>
      <c r="O14" s="126"/>
      <c r="P14" s="126"/>
      <c r="Q14" s="124"/>
      <c r="R14" s="124"/>
      <c r="S14" s="124"/>
      <c r="T14" s="124"/>
      <c r="U14" s="124"/>
      <c r="V14" s="124"/>
      <c r="W14" s="124"/>
      <c r="X14" s="124"/>
      <c r="Y14" s="124"/>
      <c r="Z14" s="124"/>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row>
    <row r="15" spans="1:56" ht="12.75" customHeight="1">
      <c r="H15" s="5"/>
      <c r="I15" s="5"/>
      <c r="J15" s="13"/>
      <c r="K15" s="206" t="s">
        <v>145</v>
      </c>
      <c r="L15" s="133"/>
      <c r="M15" s="229" t="str">
        <f>IF(ISNUMBER(M9), M3, "")</f>
        <v/>
      </c>
      <c r="N15" s="229" t="str">
        <f t="shared" ref="N15:BD15" si="0">IF(ISNUMBER(N9), N3, "")</f>
        <v/>
      </c>
      <c r="O15" s="229" t="str">
        <f t="shared" si="0"/>
        <v/>
      </c>
      <c r="P15" s="229" t="str">
        <f t="shared" si="0"/>
        <v/>
      </c>
      <c r="Q15" s="229" t="str">
        <f t="shared" si="0"/>
        <v/>
      </c>
      <c r="R15" s="229" t="str">
        <f t="shared" si="0"/>
        <v/>
      </c>
      <c r="S15" s="229" t="str">
        <f t="shared" si="0"/>
        <v/>
      </c>
      <c r="T15" s="229" t="str">
        <f t="shared" si="0"/>
        <v/>
      </c>
      <c r="U15" s="229" t="str">
        <f t="shared" si="0"/>
        <v/>
      </c>
      <c r="V15" s="229" t="str">
        <f t="shared" si="0"/>
        <v/>
      </c>
      <c r="W15" s="229" t="str">
        <f t="shared" si="0"/>
        <v/>
      </c>
      <c r="X15" s="229" t="str">
        <f t="shared" si="0"/>
        <v/>
      </c>
      <c r="Y15" s="229" t="str">
        <f t="shared" si="0"/>
        <v/>
      </c>
      <c r="Z15" s="229" t="str">
        <f t="shared" si="0"/>
        <v/>
      </c>
      <c r="AA15" s="229" t="str">
        <f t="shared" si="0"/>
        <v/>
      </c>
      <c r="AB15" s="229" t="str">
        <f t="shared" si="0"/>
        <v/>
      </c>
      <c r="AC15" s="229" t="str">
        <f t="shared" si="0"/>
        <v/>
      </c>
      <c r="AD15" s="229" t="str">
        <f t="shared" si="0"/>
        <v/>
      </c>
      <c r="AE15" s="229" t="str">
        <f t="shared" si="0"/>
        <v/>
      </c>
      <c r="AF15" s="229" t="str">
        <f t="shared" si="0"/>
        <v/>
      </c>
      <c r="AG15" s="229" t="str">
        <f t="shared" si="0"/>
        <v/>
      </c>
      <c r="AH15" s="229" t="str">
        <f t="shared" si="0"/>
        <v/>
      </c>
      <c r="AI15" s="229" t="str">
        <f t="shared" si="0"/>
        <v/>
      </c>
      <c r="AJ15" s="229" t="str">
        <f t="shared" si="0"/>
        <v/>
      </c>
      <c r="AK15" s="229" t="str">
        <f t="shared" si="0"/>
        <v/>
      </c>
      <c r="AL15" s="229" t="str">
        <f t="shared" si="0"/>
        <v/>
      </c>
      <c r="AM15" s="229" t="str">
        <f t="shared" si="0"/>
        <v/>
      </c>
      <c r="AN15" s="229" t="str">
        <f t="shared" si="0"/>
        <v/>
      </c>
      <c r="AO15" s="229" t="str">
        <f t="shared" si="0"/>
        <v/>
      </c>
      <c r="AP15" s="229" t="str">
        <f t="shared" si="0"/>
        <v/>
      </c>
      <c r="AQ15" s="229" t="str">
        <f t="shared" si="0"/>
        <v/>
      </c>
      <c r="AR15" s="229" t="str">
        <f t="shared" si="0"/>
        <v/>
      </c>
      <c r="AS15" s="229" t="str">
        <f t="shared" si="0"/>
        <v/>
      </c>
      <c r="AT15" s="229" t="str">
        <f t="shared" si="0"/>
        <v/>
      </c>
      <c r="AU15" s="229" t="str">
        <f t="shared" si="0"/>
        <v/>
      </c>
      <c r="AV15" s="229" t="str">
        <f t="shared" si="0"/>
        <v/>
      </c>
      <c r="AW15" s="229" t="str">
        <f t="shared" si="0"/>
        <v/>
      </c>
      <c r="AX15" s="229" t="str">
        <f t="shared" si="0"/>
        <v/>
      </c>
      <c r="AY15" s="229" t="str">
        <f t="shared" si="0"/>
        <v/>
      </c>
      <c r="AZ15" s="229" t="str">
        <f t="shared" si="0"/>
        <v/>
      </c>
      <c r="BA15" s="229" t="str">
        <f t="shared" si="0"/>
        <v/>
      </c>
      <c r="BB15" s="229" t="str">
        <f t="shared" si="0"/>
        <v/>
      </c>
      <c r="BC15" s="229" t="str">
        <f t="shared" si="0"/>
        <v/>
      </c>
      <c r="BD15" s="229" t="str">
        <f t="shared" si="0"/>
        <v/>
      </c>
    </row>
    <row r="16" spans="1:56" ht="12.75" customHeight="1">
      <c r="H16" s="5"/>
      <c r="I16" s="5"/>
      <c r="J16" s="13"/>
      <c r="K16" s="221" t="s">
        <v>139</v>
      </c>
      <c r="L16" s="222" t="s">
        <v>138</v>
      </c>
      <c r="M16" s="214" t="str">
        <f>IF(ISNUMBER(M9),M9-($F$3*M8+$G$3),"")</f>
        <v/>
      </c>
      <c r="N16" s="214" t="str">
        <f t="shared" ref="N16:BD16" si="1">IF(ISNUMBER(N9),N9-($F$3*N8+$G$3),"")</f>
        <v/>
      </c>
      <c r="O16" s="214" t="str">
        <f t="shared" si="1"/>
        <v/>
      </c>
      <c r="P16" s="214" t="str">
        <f t="shared" si="1"/>
        <v/>
      </c>
      <c r="Q16" s="214" t="str">
        <f t="shared" si="1"/>
        <v/>
      </c>
      <c r="R16" s="214" t="str">
        <f t="shared" si="1"/>
        <v/>
      </c>
      <c r="S16" s="214" t="str">
        <f t="shared" si="1"/>
        <v/>
      </c>
      <c r="T16" s="214" t="str">
        <f t="shared" si="1"/>
        <v/>
      </c>
      <c r="U16" s="214" t="str">
        <f t="shared" si="1"/>
        <v/>
      </c>
      <c r="V16" s="214" t="str">
        <f t="shared" si="1"/>
        <v/>
      </c>
      <c r="W16" s="214" t="str">
        <f t="shared" si="1"/>
        <v/>
      </c>
      <c r="X16" s="214" t="str">
        <f t="shared" si="1"/>
        <v/>
      </c>
      <c r="Y16" s="214" t="str">
        <f t="shared" si="1"/>
        <v/>
      </c>
      <c r="Z16" s="214" t="str">
        <f t="shared" si="1"/>
        <v/>
      </c>
      <c r="AA16" s="214" t="str">
        <f t="shared" si="1"/>
        <v/>
      </c>
      <c r="AB16" s="214" t="str">
        <f t="shared" si="1"/>
        <v/>
      </c>
      <c r="AC16" s="214" t="str">
        <f t="shared" si="1"/>
        <v/>
      </c>
      <c r="AD16" s="214" t="str">
        <f t="shared" si="1"/>
        <v/>
      </c>
      <c r="AE16" s="214" t="str">
        <f t="shared" si="1"/>
        <v/>
      </c>
      <c r="AF16" s="214" t="str">
        <f t="shared" si="1"/>
        <v/>
      </c>
      <c r="AG16" s="214" t="str">
        <f t="shared" si="1"/>
        <v/>
      </c>
      <c r="AH16" s="214" t="str">
        <f t="shared" si="1"/>
        <v/>
      </c>
      <c r="AI16" s="214" t="str">
        <f t="shared" si="1"/>
        <v/>
      </c>
      <c r="AJ16" s="214" t="str">
        <f t="shared" si="1"/>
        <v/>
      </c>
      <c r="AK16" s="214" t="str">
        <f t="shared" si="1"/>
        <v/>
      </c>
      <c r="AL16" s="214" t="str">
        <f t="shared" si="1"/>
        <v/>
      </c>
      <c r="AM16" s="214" t="str">
        <f t="shared" si="1"/>
        <v/>
      </c>
      <c r="AN16" s="214" t="str">
        <f t="shared" si="1"/>
        <v/>
      </c>
      <c r="AO16" s="214" t="str">
        <f t="shared" si="1"/>
        <v/>
      </c>
      <c r="AP16" s="214" t="str">
        <f t="shared" si="1"/>
        <v/>
      </c>
      <c r="AQ16" s="214" t="str">
        <f t="shared" si="1"/>
        <v/>
      </c>
      <c r="AR16" s="214" t="str">
        <f t="shared" si="1"/>
        <v/>
      </c>
      <c r="AS16" s="214" t="str">
        <f t="shared" si="1"/>
        <v/>
      </c>
      <c r="AT16" s="214" t="str">
        <f t="shared" si="1"/>
        <v/>
      </c>
      <c r="AU16" s="214" t="str">
        <f t="shared" si="1"/>
        <v/>
      </c>
      <c r="AV16" s="214" t="str">
        <f t="shared" si="1"/>
        <v/>
      </c>
      <c r="AW16" s="214" t="str">
        <f t="shared" si="1"/>
        <v/>
      </c>
      <c r="AX16" s="214" t="str">
        <f t="shared" si="1"/>
        <v/>
      </c>
      <c r="AY16" s="214" t="str">
        <f t="shared" si="1"/>
        <v/>
      </c>
      <c r="AZ16" s="214" t="str">
        <f t="shared" si="1"/>
        <v/>
      </c>
      <c r="BA16" s="214" t="str">
        <f t="shared" si="1"/>
        <v/>
      </c>
      <c r="BB16" s="214" t="str">
        <f t="shared" si="1"/>
        <v/>
      </c>
      <c r="BC16" s="214" t="str">
        <f t="shared" si="1"/>
        <v/>
      </c>
      <c r="BD16" s="214" t="str">
        <f t="shared" si="1"/>
        <v/>
      </c>
    </row>
    <row r="17" spans="1:56" ht="12.75" customHeight="1">
      <c r="B17" s="226" t="s">
        <v>146</v>
      </c>
      <c r="C17" s="226" t="s">
        <v>147</v>
      </c>
      <c r="D17" s="207" t="s">
        <v>105</v>
      </c>
      <c r="E17" s="207" t="s">
        <v>106</v>
      </c>
      <c r="H17" s="5"/>
      <c r="I17" s="5"/>
      <c r="J17" s="13"/>
      <c r="K17" s="221" t="s">
        <v>144</v>
      </c>
      <c r="L17" s="224" t="str">
        <f>IF(SUMPRODUCT(--ISNUMBER(M17:BD17))&gt;0,AVERAGE(M17:BD17),"")</f>
        <v/>
      </c>
      <c r="M17" s="225" t="str">
        <f>IF(ISNUMBER(M9),ABS(M16),"")</f>
        <v/>
      </c>
      <c r="N17" s="225" t="str">
        <f t="shared" ref="N17:BD17" si="2">IF(ISNUMBER(N9),ABS(N16),"")</f>
        <v/>
      </c>
      <c r="O17" s="225" t="str">
        <f t="shared" si="2"/>
        <v/>
      </c>
      <c r="P17" s="225" t="str">
        <f t="shared" si="2"/>
        <v/>
      </c>
      <c r="Q17" s="225" t="str">
        <f t="shared" si="2"/>
        <v/>
      </c>
      <c r="R17" s="225" t="str">
        <f t="shared" si="2"/>
        <v/>
      </c>
      <c r="S17" s="225" t="str">
        <f t="shared" si="2"/>
        <v/>
      </c>
      <c r="T17" s="225" t="str">
        <f t="shared" si="2"/>
        <v/>
      </c>
      <c r="U17" s="225" t="str">
        <f t="shared" si="2"/>
        <v/>
      </c>
      <c r="V17" s="225" t="str">
        <f t="shared" si="2"/>
        <v/>
      </c>
      <c r="W17" s="225" t="str">
        <f t="shared" si="2"/>
        <v/>
      </c>
      <c r="X17" s="225" t="str">
        <f t="shared" si="2"/>
        <v/>
      </c>
      <c r="Y17" s="225" t="str">
        <f t="shared" si="2"/>
        <v/>
      </c>
      <c r="Z17" s="225" t="str">
        <f t="shared" si="2"/>
        <v/>
      </c>
      <c r="AA17" s="225" t="str">
        <f t="shared" si="2"/>
        <v/>
      </c>
      <c r="AB17" s="225" t="str">
        <f t="shared" si="2"/>
        <v/>
      </c>
      <c r="AC17" s="225" t="str">
        <f t="shared" si="2"/>
        <v/>
      </c>
      <c r="AD17" s="225" t="str">
        <f t="shared" si="2"/>
        <v/>
      </c>
      <c r="AE17" s="225" t="str">
        <f t="shared" si="2"/>
        <v/>
      </c>
      <c r="AF17" s="225" t="str">
        <f t="shared" si="2"/>
        <v/>
      </c>
      <c r="AG17" s="225" t="str">
        <f t="shared" si="2"/>
        <v/>
      </c>
      <c r="AH17" s="225" t="str">
        <f t="shared" si="2"/>
        <v/>
      </c>
      <c r="AI17" s="225" t="str">
        <f t="shared" si="2"/>
        <v/>
      </c>
      <c r="AJ17" s="225" t="str">
        <f t="shared" si="2"/>
        <v/>
      </c>
      <c r="AK17" s="225" t="str">
        <f t="shared" si="2"/>
        <v/>
      </c>
      <c r="AL17" s="225" t="str">
        <f t="shared" si="2"/>
        <v/>
      </c>
      <c r="AM17" s="225" t="str">
        <f t="shared" si="2"/>
        <v/>
      </c>
      <c r="AN17" s="225" t="str">
        <f t="shared" si="2"/>
        <v/>
      </c>
      <c r="AO17" s="225" t="str">
        <f t="shared" si="2"/>
        <v/>
      </c>
      <c r="AP17" s="225" t="str">
        <f t="shared" si="2"/>
        <v/>
      </c>
      <c r="AQ17" s="225" t="str">
        <f t="shared" si="2"/>
        <v/>
      </c>
      <c r="AR17" s="225" t="str">
        <f t="shared" si="2"/>
        <v/>
      </c>
      <c r="AS17" s="225" t="str">
        <f t="shared" si="2"/>
        <v/>
      </c>
      <c r="AT17" s="225" t="str">
        <f t="shared" si="2"/>
        <v/>
      </c>
      <c r="AU17" s="225" t="str">
        <f t="shared" si="2"/>
        <v/>
      </c>
      <c r="AV17" s="225" t="str">
        <f t="shared" si="2"/>
        <v/>
      </c>
      <c r="AW17" s="225" t="str">
        <f t="shared" si="2"/>
        <v/>
      </c>
      <c r="AX17" s="225" t="str">
        <f t="shared" si="2"/>
        <v/>
      </c>
      <c r="AY17" s="225" t="str">
        <f t="shared" si="2"/>
        <v/>
      </c>
      <c r="AZ17" s="225" t="str">
        <f t="shared" si="2"/>
        <v/>
      </c>
      <c r="BA17" s="225" t="str">
        <f t="shared" si="2"/>
        <v/>
      </c>
      <c r="BB17" s="225" t="str">
        <f t="shared" si="2"/>
        <v/>
      </c>
      <c r="BC17" s="225" t="str">
        <f t="shared" si="2"/>
        <v/>
      </c>
      <c r="BD17" s="225" t="str">
        <f t="shared" si="2"/>
        <v/>
      </c>
    </row>
    <row r="18" spans="1:56" ht="12.75" customHeight="1">
      <c r="A18" s="23" t="s">
        <v>143</v>
      </c>
      <c r="B18" s="23">
        <v>2.5000000000000001E-2</v>
      </c>
      <c r="C18" s="23">
        <v>-2</v>
      </c>
      <c r="D18" s="23">
        <v>250</v>
      </c>
      <c r="E18" s="23">
        <v>0</v>
      </c>
      <c r="H18" s="5"/>
      <c r="I18" s="5"/>
      <c r="J18" s="13"/>
      <c r="K18" s="183" t="s">
        <v>140</v>
      </c>
      <c r="L18" s="183" t="s">
        <v>138</v>
      </c>
      <c r="M18" s="184" t="str">
        <f>IF(ISNUMBER(M9),M9-($B$18*M8+$C$18),"")</f>
        <v/>
      </c>
      <c r="N18" s="184" t="str">
        <f t="shared" ref="N18:BD18" si="3">IF(ISNUMBER(N9),N9-($B$18*N8+$C$18),"")</f>
        <v/>
      </c>
      <c r="O18" s="184" t="str">
        <f t="shared" si="3"/>
        <v/>
      </c>
      <c r="P18" s="184" t="str">
        <f t="shared" si="3"/>
        <v/>
      </c>
      <c r="Q18" s="184" t="str">
        <f t="shared" si="3"/>
        <v/>
      </c>
      <c r="R18" s="184" t="str">
        <f t="shared" si="3"/>
        <v/>
      </c>
      <c r="S18" s="184" t="str">
        <f t="shared" si="3"/>
        <v/>
      </c>
      <c r="T18" s="184" t="str">
        <f t="shared" si="3"/>
        <v/>
      </c>
      <c r="U18" s="184" t="str">
        <f t="shared" si="3"/>
        <v/>
      </c>
      <c r="V18" s="184" t="str">
        <f t="shared" si="3"/>
        <v/>
      </c>
      <c r="W18" s="184" t="str">
        <f t="shared" si="3"/>
        <v/>
      </c>
      <c r="X18" s="184" t="str">
        <f t="shared" si="3"/>
        <v/>
      </c>
      <c r="Y18" s="184" t="str">
        <f t="shared" si="3"/>
        <v/>
      </c>
      <c r="Z18" s="184" t="str">
        <f t="shared" si="3"/>
        <v/>
      </c>
      <c r="AA18" s="184" t="str">
        <f t="shared" si="3"/>
        <v/>
      </c>
      <c r="AB18" s="184" t="str">
        <f t="shared" si="3"/>
        <v/>
      </c>
      <c r="AC18" s="184" t="str">
        <f t="shared" si="3"/>
        <v/>
      </c>
      <c r="AD18" s="184" t="str">
        <f t="shared" si="3"/>
        <v/>
      </c>
      <c r="AE18" s="184" t="str">
        <f t="shared" si="3"/>
        <v/>
      </c>
      <c r="AF18" s="184" t="str">
        <f t="shared" si="3"/>
        <v/>
      </c>
      <c r="AG18" s="184" t="str">
        <f t="shared" si="3"/>
        <v/>
      </c>
      <c r="AH18" s="184" t="str">
        <f t="shared" si="3"/>
        <v/>
      </c>
      <c r="AI18" s="184" t="str">
        <f t="shared" si="3"/>
        <v/>
      </c>
      <c r="AJ18" s="184" t="str">
        <f t="shared" si="3"/>
        <v/>
      </c>
      <c r="AK18" s="184" t="str">
        <f t="shared" si="3"/>
        <v/>
      </c>
      <c r="AL18" s="184" t="str">
        <f t="shared" si="3"/>
        <v/>
      </c>
      <c r="AM18" s="184" t="str">
        <f t="shared" si="3"/>
        <v/>
      </c>
      <c r="AN18" s="184" t="str">
        <f t="shared" si="3"/>
        <v/>
      </c>
      <c r="AO18" s="184" t="str">
        <f t="shared" si="3"/>
        <v/>
      </c>
      <c r="AP18" s="184" t="str">
        <f t="shared" si="3"/>
        <v/>
      </c>
      <c r="AQ18" s="184" t="str">
        <f t="shared" si="3"/>
        <v/>
      </c>
      <c r="AR18" s="184" t="str">
        <f t="shared" si="3"/>
        <v/>
      </c>
      <c r="AS18" s="184" t="str">
        <f t="shared" si="3"/>
        <v/>
      </c>
      <c r="AT18" s="184" t="str">
        <f t="shared" si="3"/>
        <v/>
      </c>
      <c r="AU18" s="184" t="str">
        <f t="shared" si="3"/>
        <v/>
      </c>
      <c r="AV18" s="184" t="str">
        <f t="shared" si="3"/>
        <v/>
      </c>
      <c r="AW18" s="184" t="str">
        <f t="shared" si="3"/>
        <v/>
      </c>
      <c r="AX18" s="184" t="str">
        <f t="shared" si="3"/>
        <v/>
      </c>
      <c r="AY18" s="184" t="str">
        <f t="shared" si="3"/>
        <v/>
      </c>
      <c r="AZ18" s="184" t="str">
        <f t="shared" si="3"/>
        <v/>
      </c>
      <c r="BA18" s="184" t="str">
        <f t="shared" si="3"/>
        <v/>
      </c>
      <c r="BB18" s="184" t="str">
        <f t="shared" si="3"/>
        <v/>
      </c>
      <c r="BC18" s="184" t="str">
        <f t="shared" si="3"/>
        <v/>
      </c>
      <c r="BD18" s="184" t="str">
        <f t="shared" si="3"/>
        <v/>
      </c>
    </row>
    <row r="19" spans="1:56" s="12" customFormat="1" ht="12.75" customHeight="1">
      <c r="A19" s="24" t="s">
        <v>2</v>
      </c>
      <c r="B19" s="65" t="s">
        <v>153</v>
      </c>
      <c r="C19" s="20"/>
      <c r="D19" s="25">
        <f>$B$18*D18+$C$18</f>
        <v>4.25</v>
      </c>
      <c r="E19" s="25">
        <f>$B$18*E18+$C$18</f>
        <v>-2</v>
      </c>
      <c r="G19" s="20"/>
      <c r="H19" s="5"/>
      <c r="I19" s="5"/>
      <c r="J19" s="13"/>
    </row>
    <row r="20" spans="1:56" s="7" customFormat="1" ht="12.75" customHeight="1">
      <c r="A20" s="25"/>
      <c r="B20" s="25"/>
      <c r="C20" s="25"/>
      <c r="D20" s="25"/>
      <c r="E20" s="25"/>
      <c r="F20" s="25"/>
      <c r="G20" s="25"/>
      <c r="H20" s="3"/>
      <c r="I20" s="3"/>
      <c r="J20" s="3"/>
      <c r="K20" s="135"/>
      <c r="M20" s="178"/>
      <c r="N20" s="178"/>
      <c r="O20" s="178"/>
      <c r="P20" s="178"/>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row>
    <row r="21" spans="1:56" s="14" customFormat="1" ht="12.75" customHeight="1">
      <c r="A21" s="16" t="s">
        <v>154</v>
      </c>
      <c r="B21" s="32"/>
      <c r="C21" s="32"/>
      <c r="D21" s="18" t="s">
        <v>126</v>
      </c>
      <c r="E21" s="34" t="s">
        <v>6</v>
      </c>
      <c r="F21" s="18"/>
      <c r="G21" s="198" t="s">
        <v>127</v>
      </c>
      <c r="H21"/>
      <c r="I21"/>
      <c r="J21" s="206" t="s">
        <v>137</v>
      </c>
      <c r="K21" s="205" t="s">
        <v>120</v>
      </c>
      <c r="L21" s="138" t="s">
        <v>152</v>
      </c>
      <c r="M21" s="86" t="s">
        <v>16</v>
      </c>
      <c r="N21" s="86" t="s">
        <v>17</v>
      </c>
      <c r="O21" s="86" t="s">
        <v>18</v>
      </c>
      <c r="P21" s="86" t="s">
        <v>19</v>
      </c>
      <c r="Q21" s="86" t="s">
        <v>54</v>
      </c>
      <c r="R21" s="26"/>
      <c r="U21" s="35" t="s">
        <v>20</v>
      </c>
      <c r="V21" s="36" t="s">
        <v>21</v>
      </c>
      <c r="W21" s="37" t="s">
        <v>22</v>
      </c>
      <c r="X21" s="37" t="s">
        <v>23</v>
      </c>
      <c r="Y21" s="40" t="s">
        <v>24</v>
      </c>
      <c r="Z21" s="38" t="s">
        <v>25</v>
      </c>
      <c r="AA21" s="39" t="s">
        <v>26</v>
      </c>
      <c r="AB21" s="40" t="s">
        <v>27</v>
      </c>
      <c r="AC21" s="38" t="s">
        <v>6</v>
      </c>
      <c r="AD21" s="41" t="s">
        <v>28</v>
      </c>
      <c r="AE21" s="42" t="s">
        <v>29</v>
      </c>
      <c r="AF21" s="43" t="s">
        <v>30</v>
      </c>
      <c r="AG21" s="44" t="s">
        <v>31</v>
      </c>
      <c r="AH21" s="40" t="s">
        <v>32</v>
      </c>
      <c r="AI21" s="42" t="s">
        <v>33</v>
      </c>
      <c r="AJ21" s="43" t="s">
        <v>34</v>
      </c>
      <c r="AK21" s="44" t="s">
        <v>35</v>
      </c>
      <c r="AL21" s="40" t="s">
        <v>36</v>
      </c>
      <c r="AM21" s="41" t="s">
        <v>37</v>
      </c>
      <c r="AN21" s="45" t="s">
        <v>38</v>
      </c>
      <c r="AO21" s="41" t="s">
        <v>39</v>
      </c>
      <c r="AP21" s="45" t="s">
        <v>40</v>
      </c>
      <c r="AQ21" s="42" t="s">
        <v>41</v>
      </c>
      <c r="AR21" s="42" t="s">
        <v>42</v>
      </c>
      <c r="AS21" s="42" t="s">
        <v>43</v>
      </c>
      <c r="AT21" s="37" t="s">
        <v>44</v>
      </c>
      <c r="AU21" s="42" t="s">
        <v>45</v>
      </c>
      <c r="AV21" s="45" t="s">
        <v>46</v>
      </c>
      <c r="AW21" s="42" t="s">
        <v>47</v>
      </c>
      <c r="AX21" s="45" t="s">
        <v>48</v>
      </c>
      <c r="AY21" s="42" t="s">
        <v>15</v>
      </c>
      <c r="AZ21" s="41" t="s">
        <v>49</v>
      </c>
      <c r="BA21" s="42" t="s">
        <v>50</v>
      </c>
      <c r="BB21" s="42" t="s">
        <v>51</v>
      </c>
      <c r="BC21" s="46" t="s">
        <v>119</v>
      </c>
      <c r="BD21" s="46" t="s">
        <v>52</v>
      </c>
    </row>
    <row r="22" spans="1:56" ht="12.75" customHeight="1" thickBot="1">
      <c r="A22" s="153" t="str">
        <f>J22</f>
        <v>Right</v>
      </c>
      <c r="B22" s="25"/>
      <c r="D22" s="216">
        <v>2</v>
      </c>
      <c r="E22" s="18">
        <f>$AC22</f>
        <v>0</v>
      </c>
      <c r="F22" s="217" t="s">
        <v>141</v>
      </c>
      <c r="G22" s="218" t="s">
        <v>121</v>
      </c>
      <c r="H22" s="5"/>
      <c r="I22" s="5"/>
      <c r="J22" s="137" t="s">
        <v>1</v>
      </c>
      <c r="K22" s="186"/>
      <c r="L22" s="186"/>
      <c r="M22" s="160"/>
      <c r="N22" s="160"/>
      <c r="O22" s="160"/>
      <c r="P22" s="160"/>
      <c r="Q22" s="160"/>
      <c r="R22" s="160"/>
      <c r="S22" s="160"/>
      <c r="T22" s="160"/>
      <c r="U22" s="154" t="s">
        <v>69</v>
      </c>
      <c r="V22" s="167"/>
      <c r="W22" s="168"/>
      <c r="X22" s="168"/>
      <c r="Y22" s="164"/>
      <c r="Z22" s="161"/>
      <c r="AA22" s="162"/>
      <c r="AB22" s="162"/>
      <c r="AC22" s="163"/>
      <c r="AD22" s="164"/>
      <c r="AE22" s="164"/>
      <c r="AF22" s="164"/>
      <c r="AG22" s="164"/>
      <c r="AH22" s="164"/>
      <c r="AI22" s="164"/>
      <c r="AJ22" s="164"/>
      <c r="AK22" s="164"/>
      <c r="AL22" s="164"/>
      <c r="AM22" s="164"/>
      <c r="AN22" s="164"/>
      <c r="AO22" s="164"/>
      <c r="AP22" s="164"/>
      <c r="AQ22" s="164"/>
      <c r="AR22" s="164"/>
      <c r="AS22" s="164"/>
      <c r="AT22" s="163"/>
      <c r="AU22" s="164"/>
      <c r="AV22" s="164"/>
      <c r="AW22" s="164"/>
      <c r="AX22" s="164"/>
      <c r="AY22" s="162"/>
      <c r="AZ22" s="164"/>
      <c r="BA22" s="164"/>
      <c r="BB22" s="164"/>
      <c r="BC22" s="164"/>
      <c r="BD22" s="164"/>
    </row>
    <row r="23" spans="1:56" ht="12.75" customHeight="1">
      <c r="A23" s="171" t="s">
        <v>125</v>
      </c>
      <c r="B23" s="196">
        <f>K28</f>
        <v>0</v>
      </c>
      <c r="C23" s="28"/>
      <c r="D23" s="28"/>
      <c r="E23" s="28"/>
      <c r="F23" s="228" t="str">
        <f>IF(COUNT(M29:BD29)&gt;1,ROUND(SLOPE($M$29:$BD$29,$M$28:$BD$28),4),"")</f>
        <v/>
      </c>
      <c r="G23" s="228" t="str">
        <f>IF(COUNT(M29:BD29)&gt;1,ROUND(INTERCEPT($M$29:$BD$29,$M$28:$BD$28),4),"")</f>
        <v/>
      </c>
      <c r="H23" s="4"/>
      <c r="I23" s="4"/>
      <c r="J23" s="4"/>
      <c r="K23" s="149"/>
      <c r="L23" s="149"/>
      <c r="M23" s="141"/>
      <c r="N23" s="141"/>
      <c r="O23" s="141"/>
      <c r="P23" s="141"/>
      <c r="Q23" s="142"/>
      <c r="R23" s="142"/>
      <c r="S23" s="142"/>
      <c r="T23" s="142"/>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row>
    <row r="24" spans="1:56" ht="12.75" customHeight="1">
      <c r="B24" s="22" t="s">
        <v>5</v>
      </c>
      <c r="C24" s="202" t="s">
        <v>133</v>
      </c>
      <c r="D24" s="202" t="s">
        <v>134</v>
      </c>
      <c r="E24" s="203" t="s">
        <v>135</v>
      </c>
      <c r="F24" s="204" t="s">
        <v>136</v>
      </c>
      <c r="H24" s="5"/>
      <c r="I24" s="5"/>
      <c r="J24" s="4"/>
      <c r="K24" s="149"/>
      <c r="L24" s="149"/>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row>
    <row r="25" spans="1:56" ht="12.75" customHeight="1">
      <c r="B25" s="22"/>
      <c r="C25" s="82">
        <f>$AG22</f>
        <v>0</v>
      </c>
      <c r="D25" s="82">
        <f>$AK22</f>
        <v>0</v>
      </c>
      <c r="E25" s="83">
        <f>$AM22</f>
        <v>0</v>
      </c>
      <c r="F25" s="83">
        <f>$AQ22</f>
        <v>0</v>
      </c>
      <c r="H25" s="5"/>
      <c r="I25" s="5"/>
      <c r="J25" s="5"/>
      <c r="K25" s="145"/>
      <c r="L25" s="145"/>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row>
    <row r="26" spans="1:56" ht="12.75" customHeight="1">
      <c r="A26" s="152" t="s">
        <v>102</v>
      </c>
      <c r="B26" s="182"/>
      <c r="C26" s="182"/>
      <c r="D26" s="182"/>
      <c r="E26" s="182"/>
      <c r="F26" s="23"/>
      <c r="G26" s="23"/>
      <c r="H26" s="5"/>
      <c r="I26" s="5"/>
      <c r="J26" s="5"/>
      <c r="K26" s="145"/>
      <c r="L26" s="145"/>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row>
    <row r="27" spans="1:56" s="8" customFormat="1" ht="12.75" customHeight="1">
      <c r="H27" s="2"/>
      <c r="I27" s="2"/>
      <c r="J27" s="3"/>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row>
    <row r="28" spans="1:56" s="8" customFormat="1" ht="12.75" customHeight="1">
      <c r="B28" s="23"/>
      <c r="C28" s="23"/>
      <c r="D28" s="23"/>
      <c r="E28" s="23"/>
      <c r="F28" s="23"/>
      <c r="G28" s="23"/>
      <c r="H28" s="2"/>
      <c r="I28" s="2"/>
      <c r="J28" s="6"/>
      <c r="K28" s="54"/>
      <c r="L28" s="54"/>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row>
    <row r="29" spans="1:56" ht="12.75" customHeight="1">
      <c r="H29" s="30"/>
      <c r="I29" s="30"/>
      <c r="J29" s="211"/>
      <c r="K29" s="56"/>
      <c r="L29" s="56"/>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row>
    <row r="30" spans="1:56" ht="12.75" customHeight="1">
      <c r="H30" s="30"/>
      <c r="I30" s="30"/>
      <c r="J30" s="52"/>
      <c r="K30" s="122"/>
      <c r="L30" s="122"/>
      <c r="M30" s="123"/>
      <c r="N30" s="123"/>
      <c r="O30" s="123"/>
      <c r="P30" s="123"/>
      <c r="Q30" s="124"/>
      <c r="R30" s="124"/>
      <c r="S30" s="124"/>
      <c r="T30" s="124"/>
      <c r="U30" s="124"/>
      <c r="V30" s="124"/>
      <c r="W30" s="124"/>
      <c r="X30" s="124"/>
      <c r="Y30" s="124"/>
      <c r="Z30" s="124"/>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row>
    <row r="31" spans="1:56" ht="12.75" customHeight="1">
      <c r="H31" s="2"/>
      <c r="I31" s="2"/>
      <c r="J31" s="52"/>
      <c r="K31" s="122"/>
      <c r="L31" s="122"/>
      <c r="M31" s="123"/>
      <c r="N31" s="123"/>
      <c r="O31" s="123"/>
      <c r="P31" s="123"/>
      <c r="Q31" s="124"/>
      <c r="R31" s="124"/>
      <c r="S31" s="124"/>
      <c r="T31" s="124"/>
      <c r="U31" s="124"/>
      <c r="V31" s="124"/>
      <c r="W31" s="124"/>
      <c r="X31" s="124"/>
      <c r="Y31" s="124"/>
      <c r="Z31" s="124"/>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row>
    <row r="32" spans="1:56" ht="12.75" customHeight="1">
      <c r="J32" s="53"/>
      <c r="K32" s="125"/>
      <c r="L32" s="125"/>
      <c r="M32" s="126"/>
      <c r="N32" s="126"/>
      <c r="O32" s="126"/>
      <c r="P32" s="126"/>
      <c r="Q32" s="127"/>
      <c r="R32" s="127"/>
      <c r="S32" s="127"/>
      <c r="T32" s="127"/>
      <c r="U32" s="127"/>
      <c r="V32" s="127"/>
      <c r="W32" s="127"/>
      <c r="X32" s="127"/>
      <c r="Y32" s="127"/>
      <c r="Z32" s="127"/>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row>
    <row r="33" spans="1:56" s="1" customFormat="1" ht="12.75" customHeight="1">
      <c r="A33" s="21"/>
      <c r="B33" s="21"/>
      <c r="C33" s="21"/>
      <c r="D33" s="21"/>
      <c r="E33" s="21"/>
      <c r="F33" s="21"/>
      <c r="G33" s="21"/>
      <c r="H33"/>
      <c r="I33"/>
      <c r="J33" s="53"/>
      <c r="K33" s="125"/>
      <c r="L33" s="125"/>
      <c r="M33" s="126"/>
      <c r="N33" s="126"/>
      <c r="O33" s="126"/>
      <c r="P33" s="126"/>
      <c r="Q33" s="124"/>
      <c r="R33" s="124"/>
      <c r="S33" s="124"/>
      <c r="T33" s="124"/>
      <c r="U33" s="124"/>
      <c r="V33" s="124"/>
      <c r="W33" s="124"/>
      <c r="X33" s="124"/>
      <c r="Y33" s="124"/>
      <c r="Z33" s="124"/>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row>
    <row r="34" spans="1:56" ht="12.75" customHeight="1">
      <c r="J34" s="52"/>
      <c r="K34" s="122"/>
      <c r="L34" s="122"/>
      <c r="M34" s="126"/>
      <c r="N34" s="126"/>
      <c r="O34" s="126"/>
      <c r="P34" s="126"/>
      <c r="Q34" s="124"/>
      <c r="R34" s="124"/>
      <c r="S34" s="124"/>
      <c r="T34" s="124"/>
      <c r="U34" s="124"/>
      <c r="V34" s="124"/>
      <c r="W34" s="124"/>
      <c r="X34" s="124"/>
      <c r="Y34" s="124"/>
      <c r="Z34" s="124"/>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row>
    <row r="35" spans="1:56" ht="12.75" customHeight="1">
      <c r="J35" s="52"/>
      <c r="K35" s="206" t="s">
        <v>145</v>
      </c>
      <c r="L35" s="122"/>
      <c r="M35" s="229" t="str">
        <f>IF(ISNUMBER(M29),M23,"")</f>
        <v/>
      </c>
      <c r="N35" s="229" t="str">
        <f t="shared" ref="N35:BD35" si="4">IF(ISNUMBER(N29),N23,"")</f>
        <v/>
      </c>
      <c r="O35" s="229" t="str">
        <f t="shared" si="4"/>
        <v/>
      </c>
      <c r="P35" s="229" t="str">
        <f t="shared" si="4"/>
        <v/>
      </c>
      <c r="Q35" s="229" t="str">
        <f t="shared" si="4"/>
        <v/>
      </c>
      <c r="R35" s="229" t="str">
        <f t="shared" si="4"/>
        <v/>
      </c>
      <c r="S35" s="229" t="str">
        <f t="shared" si="4"/>
        <v/>
      </c>
      <c r="T35" s="229" t="str">
        <f t="shared" si="4"/>
        <v/>
      </c>
      <c r="U35" s="229" t="str">
        <f t="shared" si="4"/>
        <v/>
      </c>
      <c r="V35" s="229" t="str">
        <f t="shared" si="4"/>
        <v/>
      </c>
      <c r="W35" s="229" t="str">
        <f t="shared" si="4"/>
        <v/>
      </c>
      <c r="X35" s="229" t="str">
        <f t="shared" si="4"/>
        <v/>
      </c>
      <c r="Y35" s="229" t="str">
        <f t="shared" si="4"/>
        <v/>
      </c>
      <c r="Z35" s="229" t="str">
        <f t="shared" si="4"/>
        <v/>
      </c>
      <c r="AA35" s="229" t="str">
        <f t="shared" si="4"/>
        <v/>
      </c>
      <c r="AB35" s="229" t="str">
        <f t="shared" si="4"/>
        <v/>
      </c>
      <c r="AC35" s="229" t="str">
        <f t="shared" si="4"/>
        <v/>
      </c>
      <c r="AD35" s="229" t="str">
        <f t="shared" si="4"/>
        <v/>
      </c>
      <c r="AE35" s="229" t="str">
        <f t="shared" si="4"/>
        <v/>
      </c>
      <c r="AF35" s="229" t="str">
        <f t="shared" si="4"/>
        <v/>
      </c>
      <c r="AG35" s="229" t="str">
        <f t="shared" si="4"/>
        <v/>
      </c>
      <c r="AH35" s="229" t="str">
        <f t="shared" si="4"/>
        <v/>
      </c>
      <c r="AI35" s="229" t="str">
        <f t="shared" si="4"/>
        <v/>
      </c>
      <c r="AJ35" s="229" t="str">
        <f t="shared" si="4"/>
        <v/>
      </c>
      <c r="AK35" s="229" t="str">
        <f t="shared" si="4"/>
        <v/>
      </c>
      <c r="AL35" s="229" t="str">
        <f t="shared" si="4"/>
        <v/>
      </c>
      <c r="AM35" s="229" t="str">
        <f t="shared" si="4"/>
        <v/>
      </c>
      <c r="AN35" s="229" t="str">
        <f t="shared" si="4"/>
        <v/>
      </c>
      <c r="AO35" s="229" t="str">
        <f t="shared" si="4"/>
        <v/>
      </c>
      <c r="AP35" s="229" t="str">
        <f t="shared" si="4"/>
        <v/>
      </c>
      <c r="AQ35" s="229" t="str">
        <f t="shared" si="4"/>
        <v/>
      </c>
      <c r="AR35" s="229" t="str">
        <f t="shared" si="4"/>
        <v/>
      </c>
      <c r="AS35" s="229" t="str">
        <f t="shared" si="4"/>
        <v/>
      </c>
      <c r="AT35" s="229" t="str">
        <f t="shared" si="4"/>
        <v/>
      </c>
      <c r="AU35" s="229" t="str">
        <f t="shared" si="4"/>
        <v/>
      </c>
      <c r="AV35" s="229" t="str">
        <f t="shared" si="4"/>
        <v/>
      </c>
      <c r="AW35" s="229" t="str">
        <f t="shared" si="4"/>
        <v/>
      </c>
      <c r="AX35" s="229" t="str">
        <f t="shared" si="4"/>
        <v/>
      </c>
      <c r="AY35" s="229" t="str">
        <f t="shared" si="4"/>
        <v/>
      </c>
      <c r="AZ35" s="229" t="str">
        <f t="shared" si="4"/>
        <v/>
      </c>
      <c r="BA35" s="229" t="str">
        <f t="shared" si="4"/>
        <v/>
      </c>
      <c r="BB35" s="229" t="str">
        <f t="shared" si="4"/>
        <v/>
      </c>
      <c r="BC35" s="229" t="str">
        <f t="shared" si="4"/>
        <v/>
      </c>
      <c r="BD35" s="229" t="str">
        <f t="shared" si="4"/>
        <v/>
      </c>
    </row>
    <row r="36" spans="1:56" ht="12.75" customHeight="1">
      <c r="J36" s="52"/>
      <c r="K36" s="223" t="s">
        <v>139</v>
      </c>
      <c r="L36" s="223" t="s">
        <v>138</v>
      </c>
      <c r="M36" s="215" t="str">
        <f>IF(ISNUMBER(M29),M29-($F$23*M28+$G$23),"")</f>
        <v/>
      </c>
      <c r="N36" s="215" t="str">
        <f t="shared" ref="N36:BD36" si="5">IF(ISNUMBER(N29),N29-($F$23*N28+$G$23),"")</f>
        <v/>
      </c>
      <c r="O36" s="215" t="str">
        <f t="shared" si="5"/>
        <v/>
      </c>
      <c r="P36" s="215" t="str">
        <f t="shared" si="5"/>
        <v/>
      </c>
      <c r="Q36" s="215" t="str">
        <f t="shared" si="5"/>
        <v/>
      </c>
      <c r="R36" s="215" t="str">
        <f t="shared" si="5"/>
        <v/>
      </c>
      <c r="S36" s="215" t="str">
        <f t="shared" si="5"/>
        <v/>
      </c>
      <c r="T36" s="215" t="str">
        <f t="shared" si="5"/>
        <v/>
      </c>
      <c r="U36" s="215" t="str">
        <f t="shared" si="5"/>
        <v/>
      </c>
      <c r="V36" s="215" t="str">
        <f t="shared" si="5"/>
        <v/>
      </c>
      <c r="W36" s="215" t="str">
        <f t="shared" si="5"/>
        <v/>
      </c>
      <c r="X36" s="215" t="str">
        <f t="shared" si="5"/>
        <v/>
      </c>
      <c r="Y36" s="215" t="str">
        <f t="shared" si="5"/>
        <v/>
      </c>
      <c r="Z36" s="215" t="str">
        <f t="shared" si="5"/>
        <v/>
      </c>
      <c r="AA36" s="215" t="str">
        <f t="shared" si="5"/>
        <v/>
      </c>
      <c r="AB36" s="215" t="str">
        <f t="shared" si="5"/>
        <v/>
      </c>
      <c r="AC36" s="215" t="str">
        <f t="shared" si="5"/>
        <v/>
      </c>
      <c r="AD36" s="215" t="str">
        <f t="shared" si="5"/>
        <v/>
      </c>
      <c r="AE36" s="215" t="str">
        <f t="shared" si="5"/>
        <v/>
      </c>
      <c r="AF36" s="215" t="str">
        <f t="shared" si="5"/>
        <v/>
      </c>
      <c r="AG36" s="215" t="str">
        <f t="shared" si="5"/>
        <v/>
      </c>
      <c r="AH36" s="215" t="str">
        <f t="shared" si="5"/>
        <v/>
      </c>
      <c r="AI36" s="215" t="str">
        <f t="shared" si="5"/>
        <v/>
      </c>
      <c r="AJ36" s="215" t="str">
        <f t="shared" si="5"/>
        <v/>
      </c>
      <c r="AK36" s="215" t="str">
        <f t="shared" si="5"/>
        <v/>
      </c>
      <c r="AL36" s="215" t="str">
        <f t="shared" si="5"/>
        <v/>
      </c>
      <c r="AM36" s="215" t="str">
        <f t="shared" si="5"/>
        <v/>
      </c>
      <c r="AN36" s="215" t="str">
        <f t="shared" si="5"/>
        <v/>
      </c>
      <c r="AO36" s="215" t="str">
        <f t="shared" si="5"/>
        <v/>
      </c>
      <c r="AP36" s="215" t="str">
        <f t="shared" si="5"/>
        <v/>
      </c>
      <c r="AQ36" s="215" t="str">
        <f t="shared" si="5"/>
        <v/>
      </c>
      <c r="AR36" s="215" t="str">
        <f t="shared" si="5"/>
        <v/>
      </c>
      <c r="AS36" s="215" t="str">
        <f t="shared" si="5"/>
        <v/>
      </c>
      <c r="AT36" s="215" t="str">
        <f t="shared" si="5"/>
        <v/>
      </c>
      <c r="AU36" s="215" t="str">
        <f t="shared" si="5"/>
        <v/>
      </c>
      <c r="AV36" s="215" t="str">
        <f t="shared" si="5"/>
        <v/>
      </c>
      <c r="AW36" s="215" t="str">
        <f t="shared" si="5"/>
        <v/>
      </c>
      <c r="AX36" s="215" t="str">
        <f t="shared" si="5"/>
        <v/>
      </c>
      <c r="AY36" s="215" t="str">
        <f t="shared" si="5"/>
        <v/>
      </c>
      <c r="AZ36" s="215" t="str">
        <f t="shared" si="5"/>
        <v/>
      </c>
      <c r="BA36" s="215" t="str">
        <f t="shared" si="5"/>
        <v/>
      </c>
      <c r="BB36" s="215" t="str">
        <f t="shared" si="5"/>
        <v/>
      </c>
      <c r="BC36" s="215" t="str">
        <f t="shared" si="5"/>
        <v/>
      </c>
      <c r="BD36" s="215" t="str">
        <f t="shared" si="5"/>
        <v/>
      </c>
    </row>
    <row r="37" spans="1:56" ht="12.75" customHeight="1">
      <c r="B37" s="226" t="s">
        <v>146</v>
      </c>
      <c r="C37" s="226" t="s">
        <v>147</v>
      </c>
      <c r="D37" s="207" t="s">
        <v>105</v>
      </c>
      <c r="E37" s="207" t="s">
        <v>106</v>
      </c>
      <c r="K37" s="223" t="s">
        <v>144</v>
      </c>
      <c r="L37" s="224" t="str">
        <f>IF(SUMPRODUCT(--ISNUMBER(M37:BD37))&gt;0,AVERAGE(M37:BD37),"")</f>
        <v/>
      </c>
      <c r="M37" s="225" t="str">
        <f>IF(ISNUMBER(M29),ABS(M36),"")</f>
        <v/>
      </c>
      <c r="N37" s="225" t="str">
        <f t="shared" ref="N37:BD37" si="6">IF(ISNUMBER(N29),ABS(N36),"")</f>
        <v/>
      </c>
      <c r="O37" s="225" t="str">
        <f t="shared" si="6"/>
        <v/>
      </c>
      <c r="P37" s="225" t="str">
        <f t="shared" si="6"/>
        <v/>
      </c>
      <c r="Q37" s="225" t="str">
        <f t="shared" si="6"/>
        <v/>
      </c>
      <c r="R37" s="225" t="str">
        <f t="shared" si="6"/>
        <v/>
      </c>
      <c r="S37" s="225" t="str">
        <f t="shared" si="6"/>
        <v/>
      </c>
      <c r="T37" s="225" t="str">
        <f t="shared" si="6"/>
        <v/>
      </c>
      <c r="U37" s="225" t="str">
        <f t="shared" si="6"/>
        <v/>
      </c>
      <c r="V37" s="225" t="str">
        <f t="shared" si="6"/>
        <v/>
      </c>
      <c r="W37" s="225" t="str">
        <f t="shared" si="6"/>
        <v/>
      </c>
      <c r="X37" s="225" t="str">
        <f t="shared" si="6"/>
        <v/>
      </c>
      <c r="Y37" s="225" t="str">
        <f t="shared" si="6"/>
        <v/>
      </c>
      <c r="Z37" s="225" t="str">
        <f t="shared" si="6"/>
        <v/>
      </c>
      <c r="AA37" s="225" t="str">
        <f t="shared" si="6"/>
        <v/>
      </c>
      <c r="AB37" s="225" t="str">
        <f t="shared" si="6"/>
        <v/>
      </c>
      <c r="AC37" s="225" t="str">
        <f t="shared" si="6"/>
        <v/>
      </c>
      <c r="AD37" s="225" t="str">
        <f t="shared" si="6"/>
        <v/>
      </c>
      <c r="AE37" s="225" t="str">
        <f t="shared" si="6"/>
        <v/>
      </c>
      <c r="AF37" s="225" t="str">
        <f t="shared" si="6"/>
        <v/>
      </c>
      <c r="AG37" s="225" t="str">
        <f t="shared" si="6"/>
        <v/>
      </c>
      <c r="AH37" s="225" t="str">
        <f t="shared" si="6"/>
        <v/>
      </c>
      <c r="AI37" s="225" t="str">
        <f t="shared" si="6"/>
        <v/>
      </c>
      <c r="AJ37" s="225" t="str">
        <f t="shared" si="6"/>
        <v/>
      </c>
      <c r="AK37" s="225" t="str">
        <f t="shared" si="6"/>
        <v/>
      </c>
      <c r="AL37" s="225" t="str">
        <f t="shared" si="6"/>
        <v/>
      </c>
      <c r="AM37" s="225" t="str">
        <f t="shared" si="6"/>
        <v/>
      </c>
      <c r="AN37" s="225" t="str">
        <f t="shared" si="6"/>
        <v/>
      </c>
      <c r="AO37" s="225" t="str">
        <f t="shared" si="6"/>
        <v/>
      </c>
      <c r="AP37" s="225" t="str">
        <f t="shared" si="6"/>
        <v/>
      </c>
      <c r="AQ37" s="225" t="str">
        <f t="shared" si="6"/>
        <v/>
      </c>
      <c r="AR37" s="225" t="str">
        <f t="shared" si="6"/>
        <v/>
      </c>
      <c r="AS37" s="225" t="str">
        <f t="shared" si="6"/>
        <v/>
      </c>
      <c r="AT37" s="225" t="str">
        <f t="shared" si="6"/>
        <v/>
      </c>
      <c r="AU37" s="225" t="str">
        <f t="shared" si="6"/>
        <v/>
      </c>
      <c r="AV37" s="225" t="str">
        <f t="shared" si="6"/>
        <v/>
      </c>
      <c r="AW37" s="225" t="str">
        <f t="shared" si="6"/>
        <v/>
      </c>
      <c r="AX37" s="225" t="str">
        <f t="shared" si="6"/>
        <v/>
      </c>
      <c r="AY37" s="225" t="str">
        <f t="shared" si="6"/>
        <v/>
      </c>
      <c r="AZ37" s="225" t="str">
        <f t="shared" si="6"/>
        <v/>
      </c>
      <c r="BA37" s="225" t="str">
        <f t="shared" si="6"/>
        <v/>
      </c>
      <c r="BB37" s="225" t="str">
        <f t="shared" si="6"/>
        <v/>
      </c>
      <c r="BC37" s="225" t="str">
        <f t="shared" si="6"/>
        <v/>
      </c>
      <c r="BD37" s="225" t="str">
        <f t="shared" si="6"/>
        <v/>
      </c>
    </row>
    <row r="38" spans="1:56" ht="12.75" customHeight="1">
      <c r="A38" s="23" t="s">
        <v>143</v>
      </c>
      <c r="B38" s="23">
        <v>2.5000000000000001E-2</v>
      </c>
      <c r="C38" s="23">
        <v>-2</v>
      </c>
      <c r="D38" s="23">
        <v>250</v>
      </c>
      <c r="E38" s="23">
        <v>0</v>
      </c>
      <c r="K38" s="183" t="s">
        <v>140</v>
      </c>
      <c r="L38" s="183" t="s">
        <v>138</v>
      </c>
      <c r="M38" s="184" t="str">
        <f>IF(ISNUMBER(M29),M29-($B$38*M28+$C$38),"")</f>
        <v/>
      </c>
      <c r="N38" s="184" t="str">
        <f t="shared" ref="N38:BD38" si="7">IF(ISNUMBER(N29),N29-($B$38*N28+$C$38),"")</f>
        <v/>
      </c>
      <c r="O38" s="184" t="str">
        <f t="shared" si="7"/>
        <v/>
      </c>
      <c r="P38" s="184" t="str">
        <f t="shared" si="7"/>
        <v/>
      </c>
      <c r="Q38" s="184" t="str">
        <f t="shared" si="7"/>
        <v/>
      </c>
      <c r="R38" s="184" t="str">
        <f t="shared" si="7"/>
        <v/>
      </c>
      <c r="S38" s="184" t="str">
        <f t="shared" si="7"/>
        <v/>
      </c>
      <c r="T38" s="184" t="str">
        <f t="shared" si="7"/>
        <v/>
      </c>
      <c r="U38" s="184" t="str">
        <f t="shared" si="7"/>
        <v/>
      </c>
      <c r="V38" s="184" t="str">
        <f t="shared" si="7"/>
        <v/>
      </c>
      <c r="W38" s="184" t="str">
        <f t="shared" si="7"/>
        <v/>
      </c>
      <c r="X38" s="184" t="str">
        <f t="shared" si="7"/>
        <v/>
      </c>
      <c r="Y38" s="184" t="str">
        <f t="shared" si="7"/>
        <v/>
      </c>
      <c r="Z38" s="184" t="str">
        <f t="shared" si="7"/>
        <v/>
      </c>
      <c r="AA38" s="184" t="str">
        <f t="shared" si="7"/>
        <v/>
      </c>
      <c r="AB38" s="184" t="str">
        <f t="shared" si="7"/>
        <v/>
      </c>
      <c r="AC38" s="184" t="str">
        <f t="shared" si="7"/>
        <v/>
      </c>
      <c r="AD38" s="184" t="str">
        <f t="shared" si="7"/>
        <v/>
      </c>
      <c r="AE38" s="184" t="str">
        <f t="shared" si="7"/>
        <v/>
      </c>
      <c r="AF38" s="184" t="str">
        <f t="shared" si="7"/>
        <v/>
      </c>
      <c r="AG38" s="184" t="str">
        <f t="shared" si="7"/>
        <v/>
      </c>
      <c r="AH38" s="184" t="str">
        <f t="shared" si="7"/>
        <v/>
      </c>
      <c r="AI38" s="184" t="str">
        <f t="shared" si="7"/>
        <v/>
      </c>
      <c r="AJ38" s="184" t="str">
        <f t="shared" si="7"/>
        <v/>
      </c>
      <c r="AK38" s="184" t="str">
        <f t="shared" si="7"/>
        <v/>
      </c>
      <c r="AL38" s="184" t="str">
        <f t="shared" si="7"/>
        <v/>
      </c>
      <c r="AM38" s="184" t="str">
        <f t="shared" si="7"/>
        <v/>
      </c>
      <c r="AN38" s="184" t="str">
        <f t="shared" si="7"/>
        <v/>
      </c>
      <c r="AO38" s="184" t="str">
        <f t="shared" si="7"/>
        <v/>
      </c>
      <c r="AP38" s="184" t="str">
        <f t="shared" si="7"/>
        <v/>
      </c>
      <c r="AQ38" s="184" t="str">
        <f t="shared" si="7"/>
        <v/>
      </c>
      <c r="AR38" s="184" t="str">
        <f t="shared" si="7"/>
        <v/>
      </c>
      <c r="AS38" s="184" t="str">
        <f t="shared" si="7"/>
        <v/>
      </c>
      <c r="AT38" s="184" t="str">
        <f t="shared" si="7"/>
        <v/>
      </c>
      <c r="AU38" s="184" t="str">
        <f t="shared" si="7"/>
        <v/>
      </c>
      <c r="AV38" s="184" t="str">
        <f t="shared" si="7"/>
        <v/>
      </c>
      <c r="AW38" s="184" t="str">
        <f t="shared" si="7"/>
        <v/>
      </c>
      <c r="AX38" s="184" t="str">
        <f t="shared" si="7"/>
        <v/>
      </c>
      <c r="AY38" s="184" t="str">
        <f t="shared" si="7"/>
        <v/>
      </c>
      <c r="AZ38" s="184" t="str">
        <f t="shared" si="7"/>
        <v/>
      </c>
      <c r="BA38" s="184" t="str">
        <f t="shared" si="7"/>
        <v/>
      </c>
      <c r="BB38" s="184" t="str">
        <f t="shared" si="7"/>
        <v/>
      </c>
      <c r="BC38" s="184" t="str">
        <f t="shared" si="7"/>
        <v/>
      </c>
      <c r="BD38" s="184" t="str">
        <f t="shared" si="7"/>
        <v/>
      </c>
    </row>
    <row r="39" spans="1:56" s="12" customFormat="1" ht="12.75" customHeight="1">
      <c r="A39" s="197" t="s">
        <v>2</v>
      </c>
      <c r="B39" s="65" t="s">
        <v>153</v>
      </c>
      <c r="C39" s="20"/>
      <c r="D39" s="25">
        <f>$B$18*D38+$C$18</f>
        <v>4.25</v>
      </c>
      <c r="E39" s="25">
        <f>$B$18*E38+$C$18</f>
        <v>-2</v>
      </c>
      <c r="G39" s="20"/>
      <c r="H39"/>
      <c r="I39"/>
      <c r="J39"/>
    </row>
    <row r="40" spans="1:56" s="7" customFormat="1" ht="12.75" customHeight="1">
      <c r="A40" s="208" t="s">
        <v>148</v>
      </c>
      <c r="B40" s="25"/>
      <c r="C40" s="25"/>
      <c r="D40" s="25"/>
      <c r="E40" s="25"/>
      <c r="F40" s="25"/>
      <c r="G40" s="25"/>
      <c r="K40" s="179"/>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row>
    <row r="41" spans="1:56" s="12" customFormat="1">
      <c r="A41" s="209" t="str">
        <f>A40</f>
        <v>DatLab 7 Template - Last update: 2016-05-19</v>
      </c>
      <c r="B41" s="20"/>
      <c r="C41" s="73"/>
      <c r="D41" s="73"/>
      <c r="E41" s="20"/>
      <c r="F41" s="20"/>
      <c r="G41" s="20"/>
      <c r="J41"/>
      <c r="K41"/>
      <c r="L41"/>
      <c r="M41"/>
      <c r="N41" s="110" t="s">
        <v>104</v>
      </c>
      <c r="O41" s="111"/>
      <c r="P41" s="111"/>
      <c r="Q41" s="111"/>
      <c r="R41" s="111"/>
      <c r="S41" s="111"/>
      <c r="T41" s="111"/>
      <c r="U41" s="111"/>
      <c r="V41" s="111"/>
      <c r="W41" s="111"/>
      <c r="X41" s="111"/>
      <c r="Y41" s="111"/>
    </row>
    <row r="42" spans="1:56" s="12" customFormat="1">
      <c r="A42" s="62"/>
      <c r="B42" s="20"/>
      <c r="C42" s="73"/>
      <c r="D42" s="73"/>
      <c r="E42" s="20"/>
      <c r="F42" s="20"/>
      <c r="G42" s="20"/>
      <c r="J42"/>
      <c r="K42"/>
      <c r="L42"/>
      <c r="M42"/>
      <c r="N42" s="112"/>
      <c r="O42" s="110" t="s">
        <v>80</v>
      </c>
      <c r="P42" s="110"/>
      <c r="Q42" s="110"/>
      <c r="R42" s="110"/>
      <c r="S42" s="110"/>
      <c r="T42" s="110"/>
      <c r="U42" s="110"/>
      <c r="V42" s="110"/>
      <c r="W42" s="110"/>
      <c r="X42" s="110"/>
      <c r="Y42" s="110"/>
    </row>
    <row r="43" spans="1:56" s="30" customFormat="1">
      <c r="A43" s="84" t="s">
        <v>78</v>
      </c>
      <c r="B43" s="85"/>
      <c r="C43" s="85"/>
      <c r="D43" s="85"/>
      <c r="E43" s="85"/>
      <c r="F43" s="85"/>
      <c r="G43" s="85"/>
      <c r="N43" s="110"/>
      <c r="O43" s="113" t="s">
        <v>81</v>
      </c>
      <c r="P43" s="114"/>
      <c r="Q43" s="114" t="s">
        <v>95</v>
      </c>
      <c r="R43" s="111"/>
      <c r="S43" s="111"/>
      <c r="T43" s="111"/>
      <c r="U43" s="111"/>
      <c r="V43" s="111"/>
      <c r="W43" s="111"/>
      <c r="X43" s="111"/>
      <c r="Y43" s="111"/>
    </row>
    <row r="44" spans="1:56" s="30" customFormat="1">
      <c r="A44" s="84" t="s">
        <v>79</v>
      </c>
      <c r="B44" s="85"/>
      <c r="C44" s="85"/>
      <c r="D44" s="85"/>
      <c r="E44" s="85"/>
      <c r="F44" s="85"/>
      <c r="G44" s="85"/>
      <c r="N44" s="110"/>
      <c r="O44" s="113"/>
      <c r="P44" s="111"/>
      <c r="Q44" s="111"/>
      <c r="R44" s="111"/>
      <c r="S44" s="111"/>
      <c r="T44" s="111"/>
      <c r="U44" s="111"/>
      <c r="V44" s="111"/>
      <c r="W44" s="111"/>
      <c r="X44" s="111"/>
      <c r="Y44" s="111"/>
    </row>
    <row r="45" spans="1:56" s="30" customFormat="1">
      <c r="A45" s="84"/>
      <c r="B45" s="85"/>
      <c r="C45" s="85"/>
      <c r="D45" s="85"/>
      <c r="E45" s="85"/>
      <c r="F45" s="85"/>
      <c r="G45" s="85"/>
      <c r="N45" s="110" t="s">
        <v>97</v>
      </c>
      <c r="O45" s="111"/>
      <c r="P45" s="111"/>
      <c r="Q45" s="111"/>
      <c r="R45" s="111"/>
      <c r="S45" s="111"/>
      <c r="T45" s="111"/>
      <c r="U45" s="111"/>
      <c r="V45" s="111"/>
      <c r="W45" s="111"/>
      <c r="X45" s="111"/>
      <c r="Y45" s="111"/>
    </row>
    <row r="46" spans="1:56" s="2" customFormat="1">
      <c r="A46" s="63" t="s">
        <v>58</v>
      </c>
      <c r="N46" s="110"/>
      <c r="O46" s="110" t="s">
        <v>82</v>
      </c>
      <c r="P46" s="110"/>
      <c r="Q46" s="110"/>
      <c r="R46" s="110"/>
      <c r="S46" s="110"/>
      <c r="T46" s="110"/>
      <c r="U46" s="110"/>
      <c r="V46" s="110"/>
      <c r="W46" s="110"/>
      <c r="X46" s="110"/>
      <c r="Y46" s="110"/>
    </row>
    <row r="47" spans="1:56">
      <c r="A47" s="63"/>
      <c r="B47" s="64" t="s">
        <v>98</v>
      </c>
      <c r="C47" s="64"/>
      <c r="D47" s="64"/>
      <c r="E47" s="64"/>
      <c r="F47" s="65"/>
      <c r="G47" s="66"/>
      <c r="H47" s="66"/>
      <c r="I47" s="66"/>
      <c r="J47" s="66"/>
      <c r="K47" s="66"/>
      <c r="N47" s="115"/>
      <c r="O47" s="113" t="s">
        <v>94</v>
      </c>
      <c r="P47" s="114"/>
      <c r="Q47" s="114" t="s">
        <v>93</v>
      </c>
      <c r="R47" s="111"/>
      <c r="S47" s="111"/>
      <c r="T47" s="111"/>
      <c r="U47" s="111"/>
      <c r="V47" s="111"/>
      <c r="W47" s="111"/>
      <c r="X47" s="111"/>
      <c r="Y47" s="111"/>
    </row>
    <row r="48" spans="1:56">
      <c r="A48" s="63"/>
      <c r="B48" s="64"/>
      <c r="C48" s="64"/>
      <c r="D48" s="64"/>
      <c r="E48" s="64"/>
      <c r="F48" s="65"/>
      <c r="G48" s="66"/>
      <c r="H48" s="66"/>
      <c r="I48" s="66"/>
      <c r="J48" s="66"/>
      <c r="K48" s="66"/>
    </row>
    <row r="49" spans="1:10">
      <c r="A49" s="61" t="s">
        <v>59</v>
      </c>
      <c r="B49" s="20"/>
      <c r="C49" s="20"/>
      <c r="D49" s="20"/>
      <c r="E49" s="20"/>
      <c r="F49" s="20"/>
      <c r="G49" s="20"/>
      <c r="H49" s="12"/>
      <c r="I49" s="12"/>
    </row>
    <row r="50" spans="1:10">
      <c r="A50" s="33" t="s">
        <v>99</v>
      </c>
    </row>
    <row r="51" spans="1:10">
      <c r="B51" s="18" t="s">
        <v>100</v>
      </c>
    </row>
    <row r="52" spans="1:10">
      <c r="A52" s="65" t="s">
        <v>72</v>
      </c>
      <c r="B52" s="20"/>
      <c r="C52" s="20"/>
      <c r="D52" s="20"/>
      <c r="E52" s="20"/>
      <c r="F52" s="20"/>
      <c r="G52" s="20"/>
      <c r="H52" s="12"/>
      <c r="I52" s="12"/>
      <c r="J52" s="12"/>
    </row>
    <row r="53" spans="1:10">
      <c r="A53" s="20"/>
      <c r="B53" s="65" t="s">
        <v>75</v>
      </c>
      <c r="C53" s="20"/>
      <c r="D53" s="20"/>
      <c r="E53" s="20"/>
      <c r="F53" s="20"/>
      <c r="G53" s="20"/>
      <c r="H53" s="12"/>
      <c r="I53" s="12"/>
      <c r="J53" s="12"/>
    </row>
    <row r="54" spans="1:10">
      <c r="A54" s="67" t="s">
        <v>70</v>
      </c>
      <c r="B54" s="65" t="s">
        <v>73</v>
      </c>
      <c r="C54" s="20"/>
      <c r="D54" s="20"/>
      <c r="E54" s="20"/>
      <c r="F54" s="20"/>
      <c r="G54" s="20"/>
      <c r="H54" s="12"/>
      <c r="I54" s="12"/>
      <c r="J54" s="12"/>
    </row>
    <row r="55" spans="1:10">
      <c r="A55" s="20"/>
      <c r="B55" s="65" t="s">
        <v>61</v>
      </c>
      <c r="C55" s="20"/>
      <c r="D55" s="20"/>
      <c r="E55" s="20"/>
      <c r="F55" s="20"/>
      <c r="G55" s="20"/>
      <c r="H55" s="12"/>
      <c r="I55" s="12"/>
      <c r="J55" s="12"/>
    </row>
    <row r="56" spans="1:10">
      <c r="A56" s="67" t="s">
        <v>71</v>
      </c>
      <c r="B56" s="65" t="s">
        <v>74</v>
      </c>
      <c r="C56" s="20"/>
      <c r="D56" s="20"/>
      <c r="E56" s="20"/>
      <c r="F56" s="20"/>
      <c r="G56" s="20"/>
      <c r="H56" s="12"/>
      <c r="I56" s="12"/>
      <c r="J56" s="12"/>
    </row>
    <row r="57" spans="1:10">
      <c r="A57" s="20"/>
      <c r="B57" s="65" t="s">
        <v>63</v>
      </c>
      <c r="C57" s="20"/>
      <c r="D57" s="20"/>
      <c r="E57" s="20"/>
      <c r="F57" s="20"/>
      <c r="G57" s="20"/>
      <c r="H57" s="12"/>
      <c r="I57" s="12"/>
      <c r="J57" s="12"/>
    </row>
    <row r="58" spans="1:10">
      <c r="A58" s="33" t="s">
        <v>84</v>
      </c>
      <c r="B58"/>
      <c r="C58"/>
      <c r="D58"/>
      <c r="E58"/>
      <c r="F58"/>
      <c r="G58"/>
      <c r="H58" s="18"/>
      <c r="I58" s="18"/>
      <c r="J58" s="12"/>
    </row>
    <row r="59" spans="1:10">
      <c r="A59" s="68" t="s">
        <v>60</v>
      </c>
      <c r="B59" s="65" t="s">
        <v>76</v>
      </c>
      <c r="C59" s="20"/>
      <c r="D59" s="20"/>
      <c r="E59" s="20"/>
      <c r="F59" s="20"/>
      <c r="G59" s="20"/>
      <c r="H59" s="12"/>
      <c r="I59" s="12"/>
      <c r="J59" s="12"/>
    </row>
    <row r="60" spans="1:10">
      <c r="A60" s="20"/>
      <c r="B60" s="65" t="s">
        <v>64</v>
      </c>
      <c r="C60" s="20"/>
      <c r="D60" s="20"/>
      <c r="E60" s="20"/>
      <c r="F60" s="20"/>
      <c r="G60" s="20"/>
      <c r="H60" s="12"/>
      <c r="I60" s="12"/>
      <c r="J60" s="12"/>
    </row>
    <row r="61" spans="1:10">
      <c r="A61" s="68" t="s">
        <v>62</v>
      </c>
      <c r="B61" s="65" t="s">
        <v>77</v>
      </c>
      <c r="C61" s="20"/>
      <c r="D61" s="20"/>
      <c r="E61" s="20"/>
      <c r="F61" s="20"/>
      <c r="G61" s="20"/>
      <c r="H61" s="12"/>
      <c r="I61" s="12"/>
      <c r="J61" s="12"/>
    </row>
    <row r="62" spans="1:10">
      <c r="A62" s="20"/>
      <c r="B62" s="65" t="s">
        <v>65</v>
      </c>
      <c r="C62" s="20"/>
      <c r="D62" s="20"/>
      <c r="E62" s="20"/>
      <c r="F62" s="20"/>
      <c r="G62" s="20"/>
      <c r="H62" s="12"/>
      <c r="I62" s="12"/>
    </row>
    <row r="63" spans="1:10">
      <c r="A63" s="20"/>
      <c r="B63" s="65" t="s">
        <v>103</v>
      </c>
      <c r="C63" s="20"/>
      <c r="D63" s="20"/>
      <c r="E63" s="20"/>
      <c r="F63" s="20"/>
      <c r="G63" s="20"/>
      <c r="H63" s="12"/>
      <c r="I63" s="12"/>
    </row>
    <row r="64" spans="1:10" s="2" customFormat="1">
      <c r="A64" s="33" t="s">
        <v>85</v>
      </c>
      <c r="B64" s="33"/>
      <c r="C64" s="33"/>
      <c r="D64" s="33"/>
      <c r="E64" s="33"/>
      <c r="F64" s="33"/>
      <c r="G64" s="33"/>
    </row>
    <row r="65" spans="1:13">
      <c r="A65" s="33" t="s">
        <v>86</v>
      </c>
    </row>
    <row r="66" spans="1:13">
      <c r="B66" s="18" t="s">
        <v>3</v>
      </c>
    </row>
    <row r="67" spans="1:13">
      <c r="A67" s="33" t="s">
        <v>87</v>
      </c>
    </row>
    <row r="68" spans="1:13">
      <c r="A68" s="33" t="s">
        <v>88</v>
      </c>
    </row>
    <row r="69" spans="1:13">
      <c r="A69" s="33" t="s">
        <v>101</v>
      </c>
    </row>
    <row r="70" spans="1:13">
      <c r="B70" s="29"/>
    </row>
    <row r="71" spans="1:13">
      <c r="A71" s="58" t="s">
        <v>66</v>
      </c>
      <c r="B71" s="69"/>
      <c r="C71" s="69"/>
      <c r="D71" s="69"/>
      <c r="E71" s="69"/>
      <c r="F71" s="69"/>
      <c r="G71" s="69"/>
    </row>
    <row r="72" spans="1:13">
      <c r="A72" s="69" t="s">
        <v>89</v>
      </c>
      <c r="B72" s="69"/>
      <c r="C72" s="69"/>
      <c r="D72" s="69"/>
      <c r="E72" s="69"/>
      <c r="F72" s="69"/>
      <c r="G72" s="69"/>
      <c r="M72" s="9"/>
    </row>
    <row r="73" spans="1:13">
      <c r="A73" s="69" t="s">
        <v>90</v>
      </c>
      <c r="B73" s="69"/>
      <c r="C73" s="69"/>
      <c r="D73" s="69"/>
      <c r="E73" s="69"/>
      <c r="F73" s="69"/>
      <c r="G73" s="69"/>
      <c r="M73" s="9"/>
    </row>
    <row r="74" spans="1:13">
      <c r="A74" s="69"/>
      <c r="B74" s="69" t="s">
        <v>67</v>
      </c>
      <c r="C74" s="69"/>
      <c r="D74" s="69"/>
      <c r="E74" s="69"/>
      <c r="F74" s="69"/>
      <c r="G74" s="69"/>
      <c r="M74" s="10"/>
    </row>
    <row r="75" spans="1:13">
      <c r="A75" s="69"/>
      <c r="B75" s="69" t="s">
        <v>68</v>
      </c>
      <c r="C75" s="69"/>
      <c r="D75" s="69"/>
      <c r="E75" s="69"/>
      <c r="F75" s="69"/>
      <c r="G75" s="69"/>
      <c r="M75" s="10"/>
    </row>
    <row r="76" spans="1:13">
      <c r="A76" s="69" t="s">
        <v>91</v>
      </c>
      <c r="B76" s="69"/>
      <c r="C76" s="69"/>
      <c r="D76" s="69"/>
      <c r="E76" s="69"/>
      <c r="F76" s="69"/>
      <c r="G76" s="69"/>
      <c r="M76" s="10"/>
    </row>
    <row r="77" spans="1:13">
      <c r="A77" s="60" t="s">
        <v>92</v>
      </c>
      <c r="B77" s="60"/>
      <c r="C77" s="60"/>
      <c r="D77" s="60"/>
      <c r="E77" s="60"/>
      <c r="F77" s="60"/>
      <c r="G77" s="60"/>
      <c r="M77" s="10"/>
    </row>
    <row r="78" spans="1:13">
      <c r="A78" s="60"/>
      <c r="B78" s="60"/>
      <c r="C78" s="60"/>
      <c r="D78" s="60"/>
      <c r="E78" s="60"/>
      <c r="F78" s="60"/>
      <c r="G78" s="60"/>
    </row>
    <row r="80" spans="1:13">
      <c r="H80" s="71"/>
      <c r="I80" s="71"/>
    </row>
    <row r="82" spans="8:11">
      <c r="H82" s="71"/>
      <c r="I82" s="71"/>
    </row>
    <row r="84" spans="8:11">
      <c r="H84" s="69"/>
      <c r="I84" s="69"/>
      <c r="J84" s="70"/>
      <c r="K84" s="72"/>
    </row>
    <row r="85" spans="8:11" ht="15">
      <c r="H85" s="69"/>
      <c r="I85" s="69"/>
      <c r="J85" s="59"/>
    </row>
    <row r="86" spans="8:11" ht="15">
      <c r="H86" s="69"/>
      <c r="I86" s="69"/>
      <c r="J86" s="59"/>
    </row>
    <row r="87" spans="8:11">
      <c r="H87" s="69"/>
      <c r="I87" s="69"/>
      <c r="J87" s="70"/>
    </row>
    <row r="88" spans="8:11">
      <c r="H88" s="69"/>
      <c r="I88" s="69"/>
      <c r="J88" s="70"/>
    </row>
    <row r="89" spans="8:11">
      <c r="H89" s="71"/>
      <c r="I89" s="71"/>
      <c r="J89" s="12"/>
    </row>
    <row r="90" spans="8:11">
      <c r="H90" s="71"/>
      <c r="I90" s="71"/>
      <c r="J90" s="12"/>
    </row>
    <row r="91" spans="8:11">
      <c r="H91" s="71"/>
      <c r="I91" s="71"/>
      <c r="J91" s="12"/>
    </row>
    <row r="92" spans="8:11">
      <c r="J92" s="12"/>
    </row>
  </sheetData>
  <hyperlinks>
    <hyperlink ref="Q43" r:id="rId1" location="c3005"/>
    <hyperlink ref="Q47" r:id="rId2"/>
  </hyperlinks>
  <pageMargins left="0.78740157480314965" right="0.78740157480314965" top="0.78740157480314965" bottom="0.47244094488188981" header="0.39370078740157483" footer="0.31496062992125984"/>
  <pageSetup paperSize="9" scale="99" orientation="landscape" r:id="rId3"/>
  <headerFooter alignWithMargins="0">
    <oddHeader>&amp;L&amp;F; &amp;A&amp;C&amp;P / &amp;N&amp;R&amp;G</oddHeader>
    <oddFooter>&amp;L
&amp;D&amp;R
www.oroboros.at</oddFooter>
  </headerFooter>
  <drawing r:id="rId4"/>
  <legacyDrawing r:id="rId5"/>
  <legacyDrawingHF r:id="rId6"/>
</worksheet>
</file>

<file path=xl/worksheets/sheet6.xml><?xml version="1.0" encoding="utf-8"?>
<worksheet xmlns="http://schemas.openxmlformats.org/spreadsheetml/2006/main" xmlns:r="http://schemas.openxmlformats.org/officeDocument/2006/relationships">
  <dimension ref="A1:BD85"/>
  <sheetViews>
    <sheetView showGridLines="0" zoomScale="85" zoomScaleNormal="85" workbookViewId="0"/>
  </sheetViews>
  <sheetFormatPr baseColWidth="10" defaultRowHeight="12.75"/>
  <cols>
    <col min="1" max="1" width="12.7109375" style="18" customWidth="1"/>
    <col min="2" max="2" width="8.7109375" style="18" customWidth="1"/>
    <col min="3" max="5" width="9.7109375" style="18" customWidth="1"/>
    <col min="6" max="6" width="12.5703125" style="18" customWidth="1"/>
    <col min="7" max="7" width="25.85546875" style="18" customWidth="1"/>
    <col min="8" max="8" width="38.28515625" customWidth="1"/>
    <col min="10" max="10" width="6.7109375" customWidth="1"/>
    <col min="11" max="11" width="22.7109375" customWidth="1"/>
    <col min="12" max="12" width="12.7109375" customWidth="1"/>
    <col min="13" max="20" width="9.7109375" customWidth="1"/>
    <col min="21" max="21" width="11.140625" customWidth="1"/>
    <col min="22" max="32" width="8.7109375" customWidth="1"/>
    <col min="33" max="79" width="10.7109375" customWidth="1"/>
  </cols>
  <sheetData>
    <row r="1" spans="1:56" s="15" customFormat="1" ht="12.75" customHeight="1">
      <c r="A1" s="16" t="s">
        <v>154</v>
      </c>
      <c r="B1" s="17"/>
      <c r="C1" s="17"/>
      <c r="D1" s="18" t="s">
        <v>126</v>
      </c>
      <c r="E1" s="34" t="s">
        <v>6</v>
      </c>
      <c r="F1" s="18"/>
      <c r="G1" s="193" t="s">
        <v>123</v>
      </c>
      <c r="H1" s="11"/>
      <c r="J1" s="31" t="s">
        <v>120</v>
      </c>
      <c r="K1" s="11"/>
      <c r="L1" s="138" t="s">
        <v>152</v>
      </c>
      <c r="M1" s="74" t="s">
        <v>16</v>
      </c>
      <c r="N1" s="74" t="s">
        <v>17</v>
      </c>
      <c r="O1" s="74" t="s">
        <v>18</v>
      </c>
      <c r="P1" s="74" t="s">
        <v>19</v>
      </c>
      <c r="Q1" s="74" t="s">
        <v>54</v>
      </c>
      <c r="U1" s="35" t="s">
        <v>20</v>
      </c>
      <c r="V1" s="36" t="s">
        <v>21</v>
      </c>
      <c r="W1" s="37" t="s">
        <v>22</v>
      </c>
      <c r="X1" s="37" t="s">
        <v>23</v>
      </c>
      <c r="Y1" s="40" t="s">
        <v>24</v>
      </c>
      <c r="Z1" s="38" t="s">
        <v>25</v>
      </c>
      <c r="AA1" s="39" t="s">
        <v>26</v>
      </c>
      <c r="AB1" s="40" t="s">
        <v>27</v>
      </c>
      <c r="AC1" s="38" t="s">
        <v>6</v>
      </c>
      <c r="AD1" s="41" t="s">
        <v>28</v>
      </c>
      <c r="AE1" s="42" t="s">
        <v>29</v>
      </c>
      <c r="AF1" s="43" t="s">
        <v>30</v>
      </c>
      <c r="AG1" s="44" t="s">
        <v>31</v>
      </c>
      <c r="AH1" s="40" t="s">
        <v>32</v>
      </c>
      <c r="AI1" s="42" t="s">
        <v>33</v>
      </c>
      <c r="AJ1" s="43" t="s">
        <v>34</v>
      </c>
      <c r="AK1" s="44" t="s">
        <v>35</v>
      </c>
      <c r="AL1" s="40" t="s">
        <v>36</v>
      </c>
      <c r="AM1" s="41" t="s">
        <v>37</v>
      </c>
      <c r="AN1" s="45" t="s">
        <v>38</v>
      </c>
      <c r="AO1" s="41" t="s">
        <v>39</v>
      </c>
      <c r="AP1" s="45" t="s">
        <v>40</v>
      </c>
      <c r="AQ1" s="42" t="s">
        <v>41</v>
      </c>
      <c r="AR1" s="42" t="s">
        <v>42</v>
      </c>
      <c r="AS1" s="42" t="s">
        <v>43</v>
      </c>
      <c r="AT1" s="37" t="s">
        <v>44</v>
      </c>
      <c r="AU1" s="42" t="s">
        <v>45</v>
      </c>
      <c r="AV1" s="45" t="s">
        <v>46</v>
      </c>
      <c r="AW1" s="42" t="s">
        <v>47</v>
      </c>
      <c r="AX1" s="45" t="s">
        <v>48</v>
      </c>
      <c r="AY1" s="42" t="s">
        <v>15</v>
      </c>
      <c r="AZ1" s="41" t="s">
        <v>49</v>
      </c>
      <c r="BA1" s="42" t="s">
        <v>50</v>
      </c>
      <c r="BB1" s="42" t="s">
        <v>51</v>
      </c>
      <c r="BC1" s="46" t="s">
        <v>119</v>
      </c>
      <c r="BD1" s="46" t="s">
        <v>52</v>
      </c>
    </row>
    <row r="2" spans="1:56" ht="12.75" customHeight="1" thickBot="1">
      <c r="A2" s="121" t="str">
        <f>J2</f>
        <v>MiPNet14.06_2014-07-24_P4-02_Instr-background.DLD</v>
      </c>
      <c r="B2" s="25"/>
      <c r="C2" s="19"/>
      <c r="D2" s="216">
        <v>2</v>
      </c>
      <c r="E2" s="18">
        <f>$AD2</f>
        <v>0</v>
      </c>
      <c r="F2" s="194" t="s">
        <v>124</v>
      </c>
      <c r="G2" s="195" t="s">
        <v>121</v>
      </c>
      <c r="H2" s="5"/>
      <c r="J2" s="136" t="s">
        <v>107</v>
      </c>
      <c r="K2" s="185"/>
      <c r="L2" s="189"/>
      <c r="M2" s="105"/>
      <c r="N2" s="105"/>
      <c r="O2" s="105"/>
      <c r="P2" s="106"/>
      <c r="Q2" s="107"/>
      <c r="R2" s="136" t="s">
        <v>117</v>
      </c>
      <c r="S2" s="188"/>
      <c r="T2" s="189"/>
      <c r="U2" s="105"/>
      <c r="V2" s="105"/>
      <c r="W2" s="105"/>
      <c r="X2" s="105"/>
      <c r="Y2" s="105"/>
      <c r="Z2" s="156"/>
      <c r="AA2" s="157"/>
      <c r="AB2" s="157"/>
      <c r="AC2" s="158"/>
      <c r="AD2" s="159"/>
      <c r="AE2" s="159"/>
      <c r="AF2" s="159"/>
      <c r="AG2" s="159"/>
      <c r="AH2" s="159"/>
      <c r="AI2" s="159"/>
      <c r="AJ2" s="159"/>
      <c r="AK2" s="159"/>
      <c r="AL2" s="159"/>
      <c r="AM2" s="159"/>
      <c r="AN2" s="159"/>
      <c r="AO2" s="159"/>
      <c r="AP2" s="159"/>
      <c r="AQ2" s="159"/>
      <c r="AR2" s="159"/>
      <c r="AS2" s="159"/>
      <c r="AT2" s="158"/>
      <c r="AU2" s="159"/>
      <c r="AV2" s="159"/>
      <c r="AW2" s="159"/>
      <c r="AX2" s="159"/>
      <c r="AY2" s="157"/>
      <c r="AZ2" s="159"/>
      <c r="BA2" s="159"/>
      <c r="BB2" s="159"/>
      <c r="BC2" s="159"/>
      <c r="BD2" s="159"/>
    </row>
    <row r="3" spans="1:56" ht="12.75" customHeight="1">
      <c r="A3" s="170" t="s">
        <v>122</v>
      </c>
      <c r="B3" s="192" t="str">
        <f>L8</f>
        <v>nmol/ml</v>
      </c>
      <c r="C3" s="27"/>
      <c r="D3" s="27"/>
      <c r="E3" s="27"/>
      <c r="F3" s="227">
        <f>IF(COUNT(M9:BD9)&gt;1,ROUND(SLOPE($M$9:$BD$9,$M$8:$BD$8),4),"")</f>
        <v>2.58E-2</v>
      </c>
      <c r="G3" s="227">
        <f>IF(COUNT(M9:BD9)&gt;1,ROUND(INTERCEPT($M$9:$BD$9,$M$8:$BD$8),4),"")</f>
        <v>-2.0907</v>
      </c>
      <c r="H3" s="4"/>
      <c r="J3" s="4"/>
      <c r="K3" s="139" t="s">
        <v>7</v>
      </c>
      <c r="L3" s="139" t="s">
        <v>8</v>
      </c>
      <c r="M3" s="140" t="s">
        <v>16</v>
      </c>
      <c r="N3" s="141" t="s">
        <v>17</v>
      </c>
      <c r="O3" s="141" t="s">
        <v>18</v>
      </c>
      <c r="P3" s="172" t="s">
        <v>19</v>
      </c>
      <c r="Q3" s="172"/>
      <c r="R3" s="172"/>
      <c r="S3" s="173" t="s">
        <v>7</v>
      </c>
      <c r="T3" s="139" t="s">
        <v>8</v>
      </c>
      <c r="U3" s="140" t="s">
        <v>16</v>
      </c>
      <c r="V3" s="141" t="s">
        <v>17</v>
      </c>
      <c r="W3" s="141" t="s">
        <v>18</v>
      </c>
      <c r="X3" s="141" t="s">
        <v>19</v>
      </c>
      <c r="Y3" s="142" t="s">
        <v>54</v>
      </c>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row>
    <row r="4" spans="1:56" ht="12.75" customHeight="1">
      <c r="B4" s="22" t="s">
        <v>4</v>
      </c>
      <c r="C4" s="201" t="s">
        <v>129</v>
      </c>
      <c r="D4" s="201" t="s">
        <v>130</v>
      </c>
      <c r="E4" s="78" t="s">
        <v>131</v>
      </c>
      <c r="F4" s="79" t="s">
        <v>132</v>
      </c>
      <c r="H4" s="5"/>
      <c r="J4" s="4"/>
      <c r="K4" s="143" t="s">
        <v>55</v>
      </c>
      <c r="L4" s="143"/>
      <c r="M4" s="144">
        <v>0</v>
      </c>
      <c r="N4" s="144">
        <v>0</v>
      </c>
      <c r="O4" s="144">
        <v>0</v>
      </c>
      <c r="P4" s="174">
        <v>0</v>
      </c>
      <c r="Q4" s="174"/>
      <c r="R4" s="174"/>
      <c r="S4" s="175" t="s">
        <v>55</v>
      </c>
      <c r="T4" s="143"/>
      <c r="U4" s="144">
        <v>0</v>
      </c>
      <c r="V4" s="144">
        <v>0</v>
      </c>
      <c r="W4" s="144">
        <v>0</v>
      </c>
      <c r="X4" s="144">
        <v>0</v>
      </c>
      <c r="Y4" s="144">
        <v>0</v>
      </c>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row>
    <row r="5" spans="1:56" ht="12.75" customHeight="1">
      <c r="B5" s="22"/>
      <c r="C5" s="80">
        <f>$AH2</f>
        <v>0</v>
      </c>
      <c r="D5" s="80">
        <f>$AL2</f>
        <v>0</v>
      </c>
      <c r="E5" s="81">
        <f>$AN2</f>
        <v>0</v>
      </c>
      <c r="F5" s="81">
        <f>$AR2</f>
        <v>0</v>
      </c>
      <c r="H5" s="5"/>
      <c r="J5" s="5"/>
      <c r="K5" s="145" t="s">
        <v>9</v>
      </c>
      <c r="L5" s="145"/>
      <c r="M5" s="146">
        <v>1.0046296296296296E-2</v>
      </c>
      <c r="N5" s="146">
        <v>2.4409722222222222E-2</v>
      </c>
      <c r="O5" s="146">
        <v>3.8321759259259257E-2</v>
      </c>
      <c r="P5" s="176">
        <v>4.5555555555555551E-2</v>
      </c>
      <c r="Q5" s="176"/>
      <c r="R5" s="176"/>
      <c r="S5" s="177" t="s">
        <v>9</v>
      </c>
      <c r="T5" s="145"/>
      <c r="U5" s="146">
        <v>1.7245370370370369E-2</v>
      </c>
      <c r="V5" s="146">
        <v>2.8518518518518523E-2</v>
      </c>
      <c r="W5" s="146">
        <v>4.4120370370370372E-2</v>
      </c>
      <c r="X5" s="146">
        <v>5.9305555555555556E-2</v>
      </c>
      <c r="Y5" s="146">
        <v>7.3391203703703708E-2</v>
      </c>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row>
    <row r="6" spans="1:56" ht="12.75" customHeight="1">
      <c r="A6" s="151" t="s">
        <v>102</v>
      </c>
      <c r="B6" s="180"/>
      <c r="C6" s="181"/>
      <c r="D6" s="181"/>
      <c r="E6" s="181"/>
      <c r="F6" s="76"/>
      <c r="G6" s="76"/>
      <c r="H6" s="5"/>
      <c r="J6" s="5"/>
      <c r="K6" s="146" t="s">
        <v>10</v>
      </c>
      <c r="L6" s="146"/>
      <c r="M6" s="146">
        <v>1.3506944444444445E-2</v>
      </c>
      <c r="N6" s="146">
        <v>2.71875E-2</v>
      </c>
      <c r="O6" s="146">
        <v>4.1053240740740744E-2</v>
      </c>
      <c r="P6" s="176">
        <v>4.7384259259259258E-2</v>
      </c>
      <c r="Q6" s="176"/>
      <c r="R6" s="176"/>
      <c r="S6" s="176" t="s">
        <v>10</v>
      </c>
      <c r="T6" s="146"/>
      <c r="U6" s="146">
        <v>1.8368055555555554E-2</v>
      </c>
      <c r="V6" s="146">
        <v>3.079861111111111E-2</v>
      </c>
      <c r="W6" s="146">
        <v>4.5150462962962962E-2</v>
      </c>
      <c r="X6" s="146">
        <v>6.1331018518518521E-2</v>
      </c>
      <c r="Y6" s="146">
        <v>7.513888888888888E-2</v>
      </c>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row>
    <row r="7" spans="1:56" ht="12.75" customHeight="1">
      <c r="H7" s="30"/>
      <c r="J7" s="3"/>
      <c r="K7" s="147" t="s">
        <v>11</v>
      </c>
      <c r="L7" s="147"/>
      <c r="M7" s="148">
        <v>150</v>
      </c>
      <c r="N7" s="148">
        <v>120</v>
      </c>
      <c r="O7" s="148">
        <v>118</v>
      </c>
      <c r="P7" s="148">
        <v>80</v>
      </c>
      <c r="Q7" s="148"/>
      <c r="R7" s="148"/>
      <c r="S7" s="147" t="s">
        <v>11</v>
      </c>
      <c r="T7" s="147"/>
      <c r="U7" s="148">
        <v>49</v>
      </c>
      <c r="V7" s="148">
        <v>98</v>
      </c>
      <c r="W7" s="148">
        <v>45</v>
      </c>
      <c r="X7" s="148">
        <v>87</v>
      </c>
      <c r="Y7" s="148">
        <v>76</v>
      </c>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row>
    <row r="8" spans="1:56" ht="12.75" customHeight="1">
      <c r="B8" s="19"/>
      <c r="C8" s="19"/>
      <c r="D8" s="19"/>
      <c r="E8" s="19"/>
      <c r="F8" s="19"/>
      <c r="G8" s="19"/>
      <c r="H8" s="30"/>
      <c r="J8" s="87"/>
      <c r="K8" s="88" t="s">
        <v>113</v>
      </c>
      <c r="L8" s="88" t="s">
        <v>12</v>
      </c>
      <c r="M8" s="89">
        <v>175.21549999999999</v>
      </c>
      <c r="N8" s="89">
        <v>86.745099999999994</v>
      </c>
      <c r="O8" s="89">
        <v>43.459699999999998</v>
      </c>
      <c r="P8" s="89">
        <v>20.703099999999999</v>
      </c>
      <c r="Q8" s="89"/>
      <c r="R8" s="89"/>
      <c r="S8" s="92" t="s">
        <v>113</v>
      </c>
      <c r="T8" s="92" t="s">
        <v>12</v>
      </c>
      <c r="U8" s="93">
        <v>367.56360000000001</v>
      </c>
      <c r="V8" s="93">
        <v>311.46140000000003</v>
      </c>
      <c r="W8" s="93">
        <v>249.98599999999999</v>
      </c>
      <c r="X8" s="93">
        <v>188.4316</v>
      </c>
      <c r="Y8" s="93">
        <v>129.4358</v>
      </c>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row>
    <row r="9" spans="1:56" s="8" customFormat="1" ht="12.75" customHeight="1">
      <c r="A9" s="23"/>
      <c r="E9" s="23"/>
      <c r="F9" s="23"/>
      <c r="G9" s="23"/>
      <c r="H9"/>
      <c r="J9" s="212" t="s">
        <v>13</v>
      </c>
      <c r="K9" s="90" t="s">
        <v>114</v>
      </c>
      <c r="L9" s="90" t="s">
        <v>14</v>
      </c>
      <c r="M9" s="91">
        <v>2.6886000000000001</v>
      </c>
      <c r="N9" s="91">
        <v>2.01E-2</v>
      </c>
      <c r="O9" s="91">
        <v>-0.84950000000000003</v>
      </c>
      <c r="P9" s="91">
        <v>-0.94410000000000005</v>
      </c>
      <c r="Q9" s="91"/>
      <c r="R9" s="116" t="s">
        <v>13</v>
      </c>
      <c r="S9" s="94" t="s">
        <v>114</v>
      </c>
      <c r="T9" s="94" t="s">
        <v>14</v>
      </c>
      <c r="U9" s="95">
        <v>7.8655999999999997</v>
      </c>
      <c r="V9" s="95">
        <v>6.0354999999999999</v>
      </c>
      <c r="W9" s="95">
        <v>4.093</v>
      </c>
      <c r="X9" s="95">
        <v>2.1427</v>
      </c>
      <c r="Y9" s="95">
        <v>0.71860000000000002</v>
      </c>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row>
    <row r="10" spans="1:56" s="8" customFormat="1" ht="12.75" customHeight="1">
      <c r="A10" s="23"/>
      <c r="E10" s="23"/>
      <c r="F10" s="23"/>
      <c r="G10" s="23"/>
      <c r="H10"/>
      <c r="J10" s="118"/>
      <c r="K10" s="132"/>
      <c r="L10" s="132"/>
      <c r="M10" s="123"/>
      <c r="N10" s="123"/>
      <c r="O10" s="123"/>
      <c r="P10" s="123"/>
      <c r="Q10" s="124"/>
      <c r="R10" s="124"/>
      <c r="S10" s="124"/>
      <c r="T10" s="124"/>
      <c r="U10" s="124"/>
      <c r="V10" s="124"/>
      <c r="W10" s="124"/>
      <c r="X10" s="124"/>
      <c r="Y10" s="124"/>
      <c r="Z10" s="124"/>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row>
    <row r="11" spans="1:56" ht="12.75" customHeight="1">
      <c r="H11" s="5"/>
      <c r="J11" s="118"/>
      <c r="K11" s="132"/>
      <c r="L11" s="132"/>
      <c r="M11" s="123"/>
      <c r="N11" s="123"/>
      <c r="O11" s="123"/>
      <c r="P11" s="123"/>
      <c r="Q11" s="124"/>
      <c r="R11" s="124"/>
      <c r="S11" s="124"/>
      <c r="T11" s="124"/>
      <c r="U11" s="124"/>
      <c r="V11" s="124"/>
      <c r="W11" s="124"/>
      <c r="X11" s="124"/>
      <c r="Y11" s="124"/>
      <c r="Z11" s="124"/>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row>
    <row r="12" spans="1:56" ht="12.75" customHeight="1">
      <c r="H12" s="5"/>
      <c r="J12" s="119"/>
      <c r="K12" s="133"/>
      <c r="L12" s="133"/>
      <c r="M12" s="126"/>
      <c r="N12" s="126"/>
      <c r="O12" s="126"/>
      <c r="P12" s="126"/>
      <c r="Q12" s="127"/>
      <c r="R12" s="127"/>
      <c r="S12" s="127"/>
      <c r="T12" s="127"/>
      <c r="U12" s="127"/>
      <c r="V12" s="127"/>
      <c r="W12" s="127"/>
      <c r="X12" s="127"/>
      <c r="Y12" s="127"/>
      <c r="Z12" s="127"/>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row>
    <row r="13" spans="1:56" ht="12.75" customHeight="1">
      <c r="H13" s="5"/>
      <c r="J13" s="119"/>
      <c r="K13" s="133"/>
      <c r="L13" s="133"/>
      <c r="M13" s="126"/>
      <c r="N13" s="126"/>
      <c r="O13" s="126"/>
      <c r="P13" s="126"/>
      <c r="Q13" s="124"/>
      <c r="R13" s="124"/>
      <c r="S13" s="124"/>
      <c r="T13" s="124"/>
      <c r="U13" s="124"/>
      <c r="V13" s="124"/>
      <c r="W13" s="124"/>
      <c r="X13" s="124"/>
      <c r="Y13" s="124"/>
      <c r="Z13" s="124"/>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row>
    <row r="14" spans="1:56" ht="12.75" customHeight="1">
      <c r="H14" s="5"/>
      <c r="J14" s="119"/>
      <c r="K14" s="133"/>
      <c r="L14" s="133"/>
      <c r="M14" s="126"/>
      <c r="N14" s="126"/>
      <c r="O14" s="126"/>
      <c r="P14" s="126"/>
      <c r="Q14" s="124"/>
      <c r="R14" s="124"/>
      <c r="S14" s="124"/>
      <c r="T14" s="124"/>
      <c r="U14" s="124"/>
      <c r="V14" s="124"/>
      <c r="W14" s="124"/>
      <c r="X14" s="124"/>
      <c r="Y14" s="124"/>
      <c r="Z14" s="124"/>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row>
    <row r="15" spans="1:56" ht="12.75" customHeight="1">
      <c r="H15" s="5"/>
      <c r="J15" s="119"/>
      <c r="K15" s="133"/>
      <c r="L15" s="133"/>
      <c r="M15" s="126"/>
      <c r="N15" s="126"/>
      <c r="O15" s="126"/>
      <c r="P15" s="126"/>
      <c r="Q15" s="124"/>
      <c r="R15" s="124"/>
      <c r="S15" s="124"/>
      <c r="T15" s="124"/>
      <c r="U15" s="124"/>
      <c r="V15" s="124"/>
      <c r="W15" s="124"/>
      <c r="X15" s="124"/>
      <c r="Y15" s="124"/>
      <c r="Z15" s="124"/>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row>
    <row r="16" spans="1:56" ht="12.75" customHeight="1">
      <c r="H16" s="5"/>
      <c r="J16" s="119"/>
      <c r="K16" s="133"/>
      <c r="L16" s="133"/>
      <c r="M16" s="126"/>
      <c r="N16" s="126"/>
      <c r="O16" s="126"/>
      <c r="P16" s="126"/>
      <c r="Q16" s="124"/>
      <c r="R16" s="124"/>
      <c r="S16" s="124"/>
      <c r="T16" s="124"/>
      <c r="U16" s="124"/>
      <c r="V16" s="124"/>
      <c r="W16" s="124"/>
      <c r="X16" s="124"/>
      <c r="Y16" s="124"/>
      <c r="Z16" s="124"/>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row>
    <row r="17" spans="1:56" ht="12.75" customHeight="1">
      <c r="B17" s="226" t="s">
        <v>146</v>
      </c>
      <c r="C17" s="226" t="s">
        <v>147</v>
      </c>
      <c r="D17" s="207" t="s">
        <v>105</v>
      </c>
      <c r="E17" s="207" t="s">
        <v>106</v>
      </c>
      <c r="F17" s="77"/>
      <c r="H17" s="5"/>
      <c r="J17" s="119"/>
      <c r="K17" s="133"/>
      <c r="L17" s="133"/>
      <c r="M17" s="134"/>
      <c r="N17" s="134"/>
      <c r="O17" s="134"/>
      <c r="P17" s="134"/>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row>
    <row r="18" spans="1:56" ht="12.75" customHeight="1">
      <c r="A18" s="23" t="s">
        <v>143</v>
      </c>
      <c r="B18" s="23">
        <v>2.5000000000000001E-2</v>
      </c>
      <c r="C18" s="23">
        <v>-2</v>
      </c>
      <c r="D18" s="23">
        <v>250</v>
      </c>
      <c r="E18" s="23">
        <v>0</v>
      </c>
      <c r="F18" s="23"/>
      <c r="H18" s="5"/>
      <c r="J18" s="119"/>
      <c r="K18" s="133"/>
      <c r="L18" s="133"/>
      <c r="M18" s="134"/>
      <c r="N18" s="134"/>
      <c r="O18" s="134"/>
      <c r="P18" s="134"/>
      <c r="Q18" s="125"/>
      <c r="R18" s="125"/>
      <c r="S18" s="125"/>
      <c r="T18" s="125"/>
      <c r="U18" s="125"/>
      <c r="V18" s="125"/>
      <c r="W18" s="125"/>
      <c r="X18" s="125"/>
      <c r="Y18" s="125"/>
      <c r="Z18" s="125"/>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row>
    <row r="19" spans="1:56" s="12" customFormat="1" ht="12.75" customHeight="1">
      <c r="A19" s="24" t="s">
        <v>2</v>
      </c>
      <c r="B19" s="65" t="s">
        <v>153</v>
      </c>
      <c r="C19" s="20"/>
      <c r="D19" s="25">
        <f>$B$18*D18+$C$18</f>
        <v>4.25</v>
      </c>
      <c r="E19" s="25">
        <f>$B$18*E18+$C$18</f>
        <v>-2</v>
      </c>
      <c r="F19" s="18"/>
      <c r="G19" s="20"/>
      <c r="H19" s="5"/>
      <c r="J19" s="119"/>
      <c r="K19" s="133"/>
      <c r="L19" s="133"/>
      <c r="M19" s="134"/>
      <c r="N19" s="134"/>
      <c r="O19" s="134"/>
      <c r="P19" s="134"/>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row>
    <row r="20" spans="1:56" s="7" customFormat="1" ht="12.75" customHeight="1">
      <c r="A20" s="25"/>
      <c r="B20" s="25"/>
      <c r="C20" s="25"/>
      <c r="D20" s="25"/>
      <c r="E20" s="25"/>
      <c r="F20" s="25"/>
      <c r="G20" s="25"/>
      <c r="H20" s="3"/>
      <c r="J20" s="120"/>
      <c r="K20" s="135"/>
      <c r="L20" s="135"/>
      <c r="M20" s="134"/>
      <c r="N20" s="134"/>
      <c r="O20" s="134"/>
      <c r="P20" s="134"/>
      <c r="Q20" s="125"/>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row>
    <row r="21" spans="1:56" s="14" customFormat="1" ht="12.75" customHeight="1">
      <c r="A21" s="16" t="s">
        <v>154</v>
      </c>
      <c r="B21" s="32"/>
      <c r="C21" s="32"/>
      <c r="D21" s="18" t="s">
        <v>126</v>
      </c>
      <c r="E21" s="34" t="s">
        <v>6</v>
      </c>
      <c r="F21" s="18"/>
      <c r="G21" s="198" t="s">
        <v>127</v>
      </c>
      <c r="H21"/>
      <c r="J21" s="31" t="s">
        <v>120</v>
      </c>
      <c r="K21" s="9"/>
      <c r="L21" s="138" t="s">
        <v>152</v>
      </c>
      <c r="M21" s="75" t="s">
        <v>16</v>
      </c>
      <c r="N21" s="75" t="s">
        <v>17</v>
      </c>
      <c r="O21" s="75" t="s">
        <v>18</v>
      </c>
      <c r="P21" s="75" t="s">
        <v>19</v>
      </c>
      <c r="Q21" s="75" t="s">
        <v>54</v>
      </c>
      <c r="R21" s="26"/>
      <c r="U21" s="35" t="s">
        <v>20</v>
      </c>
      <c r="V21" s="36" t="s">
        <v>21</v>
      </c>
      <c r="W21" s="37" t="s">
        <v>22</v>
      </c>
      <c r="X21" s="37" t="s">
        <v>23</v>
      </c>
      <c r="Y21" s="40" t="s">
        <v>24</v>
      </c>
      <c r="Z21" s="38" t="s">
        <v>25</v>
      </c>
      <c r="AA21" s="39" t="s">
        <v>26</v>
      </c>
      <c r="AB21" s="40" t="s">
        <v>27</v>
      </c>
      <c r="AC21" s="38" t="s">
        <v>6</v>
      </c>
      <c r="AD21" s="41" t="s">
        <v>28</v>
      </c>
      <c r="AE21" s="42" t="s">
        <v>29</v>
      </c>
      <c r="AF21" s="43" t="s">
        <v>30</v>
      </c>
      <c r="AG21" s="44" t="s">
        <v>31</v>
      </c>
      <c r="AH21" s="40" t="s">
        <v>32</v>
      </c>
      <c r="AI21" s="42" t="s">
        <v>33</v>
      </c>
      <c r="AJ21" s="43" t="s">
        <v>34</v>
      </c>
      <c r="AK21" s="44" t="s">
        <v>35</v>
      </c>
      <c r="AL21" s="40" t="s">
        <v>36</v>
      </c>
      <c r="AM21" s="41" t="s">
        <v>37</v>
      </c>
      <c r="AN21" s="45" t="s">
        <v>38</v>
      </c>
      <c r="AO21" s="41" t="s">
        <v>39</v>
      </c>
      <c r="AP21" s="45" t="s">
        <v>40</v>
      </c>
      <c r="AQ21" s="42" t="s">
        <v>41</v>
      </c>
      <c r="AR21" s="42" t="s">
        <v>42</v>
      </c>
      <c r="AS21" s="42" t="s">
        <v>43</v>
      </c>
      <c r="AT21" s="37" t="s">
        <v>44</v>
      </c>
      <c r="AU21" s="42" t="s">
        <v>45</v>
      </c>
      <c r="AV21" s="45" t="s">
        <v>46</v>
      </c>
      <c r="AW21" s="42" t="s">
        <v>47</v>
      </c>
      <c r="AX21" s="45" t="s">
        <v>48</v>
      </c>
      <c r="AY21" s="42" t="s">
        <v>15</v>
      </c>
      <c r="AZ21" s="41" t="s">
        <v>49</v>
      </c>
      <c r="BA21" s="42" t="s">
        <v>50</v>
      </c>
      <c r="BB21" s="42" t="s">
        <v>51</v>
      </c>
      <c r="BC21" s="46" t="s">
        <v>119</v>
      </c>
      <c r="BD21" s="46" t="s">
        <v>52</v>
      </c>
    </row>
    <row r="22" spans="1:56" ht="12.75" customHeight="1" thickBot="1">
      <c r="A22" s="153" t="str">
        <f>J22</f>
        <v>MiPNet14.06_2014-07-24_P4-02_Instr-background.DLD</v>
      </c>
      <c r="B22" s="25"/>
      <c r="D22" s="216">
        <v>2</v>
      </c>
      <c r="E22" s="18">
        <f>$AD22</f>
        <v>0</v>
      </c>
      <c r="F22" s="199" t="s">
        <v>128</v>
      </c>
      <c r="G22" s="200" t="s">
        <v>121</v>
      </c>
      <c r="H22" s="5"/>
      <c r="J22" s="137" t="s">
        <v>107</v>
      </c>
      <c r="K22" s="190"/>
      <c r="L22" s="189"/>
      <c r="M22" s="160"/>
      <c r="N22" s="160"/>
      <c r="O22" s="160"/>
      <c r="P22" s="160"/>
      <c r="Q22" s="160"/>
      <c r="R22" s="137" t="s">
        <v>117</v>
      </c>
      <c r="S22" s="190"/>
      <c r="T22" s="189" t="s">
        <v>118</v>
      </c>
      <c r="U22" s="160"/>
      <c r="V22" s="160"/>
      <c r="W22" s="160"/>
      <c r="X22" s="160"/>
      <c r="Y22" s="160"/>
      <c r="Z22" s="161"/>
      <c r="AA22" s="162"/>
      <c r="AB22" s="162"/>
      <c r="AC22" s="163"/>
      <c r="AD22" s="164"/>
      <c r="AE22" s="164"/>
      <c r="AF22" s="164"/>
      <c r="AG22" s="164"/>
      <c r="AH22" s="164"/>
      <c r="AI22" s="164"/>
      <c r="AJ22" s="164"/>
      <c r="AK22" s="164"/>
      <c r="AL22" s="164"/>
      <c r="AM22" s="164"/>
      <c r="AN22" s="164"/>
      <c r="AO22" s="164"/>
      <c r="AP22" s="164"/>
      <c r="AQ22" s="164"/>
      <c r="AR22" s="164"/>
      <c r="AS22" s="164"/>
      <c r="AT22" s="163"/>
      <c r="AU22" s="164"/>
      <c r="AV22" s="164"/>
      <c r="AW22" s="164"/>
      <c r="AX22" s="164"/>
      <c r="AY22" s="162"/>
      <c r="AZ22" s="164"/>
      <c r="BA22" s="164"/>
      <c r="BB22" s="164"/>
      <c r="BC22" s="164"/>
      <c r="BD22" s="164"/>
    </row>
    <row r="23" spans="1:56" ht="12.75" customHeight="1">
      <c r="A23" s="171" t="s">
        <v>125</v>
      </c>
      <c r="B23" s="196" t="str">
        <f>L28</f>
        <v>nmol/ml</v>
      </c>
      <c r="C23" s="28"/>
      <c r="D23" s="28"/>
      <c r="E23" s="28"/>
      <c r="F23" s="228">
        <f>IF(COUNT(M29:BD29)&gt;1,ROUND(SLOPE($M$29:$BD$29,$M$28:$BD$28),4),"")</f>
        <v>2.75E-2</v>
      </c>
      <c r="G23" s="228">
        <f>IF(COUNT(M29:BD29)&gt;1,ROUND(INTERCEPT($M$29:$BD$29,$M$28:$BD$28),4),"")</f>
        <v>-2.3879999999999999</v>
      </c>
      <c r="H23" s="4"/>
      <c r="J23" s="4"/>
      <c r="K23" s="149" t="s">
        <v>7</v>
      </c>
      <c r="L23" s="149" t="s">
        <v>8</v>
      </c>
      <c r="M23" s="141" t="s">
        <v>16</v>
      </c>
      <c r="N23" s="141" t="s">
        <v>17</v>
      </c>
      <c r="O23" s="141" t="s">
        <v>18</v>
      </c>
      <c r="P23" s="141" t="s">
        <v>19</v>
      </c>
      <c r="Q23" s="141"/>
      <c r="R23" s="141"/>
      <c r="S23" s="149" t="s">
        <v>7</v>
      </c>
      <c r="T23" s="149" t="s">
        <v>8</v>
      </c>
      <c r="U23" s="141" t="s">
        <v>16</v>
      </c>
      <c r="V23" s="141" t="s">
        <v>17</v>
      </c>
      <c r="W23" s="141" t="s">
        <v>18</v>
      </c>
      <c r="X23" s="141" t="s">
        <v>19</v>
      </c>
      <c r="Y23" s="141" t="s">
        <v>54</v>
      </c>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row>
    <row r="24" spans="1:56" ht="12.75" customHeight="1">
      <c r="B24" s="22" t="s">
        <v>5</v>
      </c>
      <c r="C24" s="202" t="s">
        <v>133</v>
      </c>
      <c r="D24" s="202" t="s">
        <v>134</v>
      </c>
      <c r="E24" s="203" t="s">
        <v>135</v>
      </c>
      <c r="F24" s="204" t="s">
        <v>136</v>
      </c>
      <c r="H24" s="5"/>
      <c r="J24" s="4"/>
      <c r="K24" s="149" t="s">
        <v>55</v>
      </c>
      <c r="L24" s="149"/>
      <c r="M24" s="144">
        <v>0</v>
      </c>
      <c r="N24" s="144">
        <v>0</v>
      </c>
      <c r="O24" s="144">
        <v>0</v>
      </c>
      <c r="P24" s="144">
        <v>0</v>
      </c>
      <c r="Q24" s="144"/>
      <c r="R24" s="144"/>
      <c r="S24" s="150" t="s">
        <v>55</v>
      </c>
      <c r="T24" s="150"/>
      <c r="U24" s="144">
        <v>0</v>
      </c>
      <c r="V24" s="144">
        <v>0</v>
      </c>
      <c r="W24" s="144">
        <v>0</v>
      </c>
      <c r="X24" s="144">
        <v>0</v>
      </c>
      <c r="Y24" s="144">
        <v>0</v>
      </c>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row>
    <row r="25" spans="1:56" ht="12.75" customHeight="1">
      <c r="B25" s="22"/>
      <c r="C25" s="82">
        <f>$AH22</f>
        <v>0</v>
      </c>
      <c r="D25" s="82">
        <f>$AL22</f>
        <v>0</v>
      </c>
      <c r="E25" s="83">
        <f>$AN22</f>
        <v>0</v>
      </c>
      <c r="F25" s="83">
        <f>$AR22</f>
        <v>0</v>
      </c>
      <c r="H25" s="5"/>
      <c r="J25" s="5"/>
      <c r="K25" s="145" t="s">
        <v>9</v>
      </c>
      <c r="L25" s="145"/>
      <c r="M25" s="146">
        <v>1.0289351851851852E-2</v>
      </c>
      <c r="N25" s="146">
        <v>2.4548611111111115E-2</v>
      </c>
      <c r="O25" s="146">
        <v>3.8321759259259257E-2</v>
      </c>
      <c r="P25" s="146">
        <v>5.2037037037037041E-2</v>
      </c>
      <c r="Q25" s="146"/>
      <c r="R25" s="146"/>
      <c r="S25" s="145" t="s">
        <v>9</v>
      </c>
      <c r="T25" s="145"/>
      <c r="U25" s="146">
        <v>1.5636574074074074E-2</v>
      </c>
      <c r="V25" s="146">
        <v>3.1145833333333334E-2</v>
      </c>
      <c r="W25" s="146">
        <v>4.296296296296296E-2</v>
      </c>
      <c r="X25" s="146">
        <v>5.9212962962962967E-2</v>
      </c>
      <c r="Y25" s="146">
        <v>7.3391203703703708E-2</v>
      </c>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row>
    <row r="26" spans="1:56" ht="12.75" customHeight="1">
      <c r="A26" s="152" t="s">
        <v>102</v>
      </c>
      <c r="B26" s="182"/>
      <c r="C26" s="182"/>
      <c r="D26" s="182"/>
      <c r="E26" s="182"/>
      <c r="F26" s="23"/>
      <c r="G26" s="23"/>
      <c r="H26" s="5"/>
      <c r="J26" s="5"/>
      <c r="K26" s="145" t="s">
        <v>10</v>
      </c>
      <c r="L26" s="145"/>
      <c r="M26" s="146">
        <v>1.357638888888889E-2</v>
      </c>
      <c r="N26" s="146">
        <v>2.7164351851851853E-2</v>
      </c>
      <c r="O26" s="146">
        <v>4.116898148148148E-2</v>
      </c>
      <c r="P26" s="146">
        <v>5.4791666666666662E-2</v>
      </c>
      <c r="Q26" s="146"/>
      <c r="R26" s="146"/>
      <c r="S26" s="145" t="s">
        <v>10</v>
      </c>
      <c r="T26" s="145"/>
      <c r="U26" s="146">
        <v>1.6608796296296299E-2</v>
      </c>
      <c r="V26" s="146">
        <v>3.3310185185185186E-2</v>
      </c>
      <c r="W26" s="146">
        <v>4.4398148148148152E-2</v>
      </c>
      <c r="X26" s="146">
        <v>6.1192129629629631E-2</v>
      </c>
      <c r="Y26" s="146">
        <v>7.4907407407407409E-2</v>
      </c>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row>
    <row r="27" spans="1:56" s="8" customFormat="1" ht="12.75" customHeight="1">
      <c r="H27" s="2"/>
      <c r="J27" s="3"/>
      <c r="K27" s="148" t="s">
        <v>11</v>
      </c>
      <c r="L27" s="148"/>
      <c r="M27" s="148">
        <v>142</v>
      </c>
      <c r="N27" s="148">
        <v>113</v>
      </c>
      <c r="O27" s="148">
        <v>123</v>
      </c>
      <c r="P27" s="148">
        <v>118</v>
      </c>
      <c r="Q27" s="148"/>
      <c r="R27" s="148"/>
      <c r="S27" s="148" t="s">
        <v>11</v>
      </c>
      <c r="T27" s="148"/>
      <c r="U27" s="148">
        <v>42</v>
      </c>
      <c r="V27" s="148">
        <v>94</v>
      </c>
      <c r="W27" s="148">
        <v>62</v>
      </c>
      <c r="X27" s="148">
        <v>85</v>
      </c>
      <c r="Y27" s="148">
        <v>65</v>
      </c>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row>
    <row r="28" spans="1:56" s="8" customFormat="1" ht="12.75" customHeight="1">
      <c r="B28" s="23"/>
      <c r="C28" s="23"/>
      <c r="D28" s="23"/>
      <c r="E28" s="23"/>
      <c r="F28" s="23"/>
      <c r="G28" s="23"/>
      <c r="H28" s="2"/>
      <c r="J28" s="100"/>
      <c r="K28" s="100" t="s">
        <v>115</v>
      </c>
      <c r="L28" s="100" t="s">
        <v>12</v>
      </c>
      <c r="M28" s="101">
        <v>175.15799999999999</v>
      </c>
      <c r="N28" s="101">
        <v>94.053700000000006</v>
      </c>
      <c r="O28" s="101">
        <v>54.386499999999998</v>
      </c>
      <c r="P28" s="101">
        <v>34.088999999999999</v>
      </c>
      <c r="Q28" s="101"/>
      <c r="R28" s="101"/>
      <c r="S28" s="96" t="s">
        <v>56</v>
      </c>
      <c r="T28" s="96" t="s">
        <v>12</v>
      </c>
      <c r="U28" s="97">
        <v>355.7638</v>
      </c>
      <c r="V28" s="97">
        <v>295.37110000000001</v>
      </c>
      <c r="W28" s="97">
        <v>234.1515</v>
      </c>
      <c r="X28" s="97">
        <v>171.4616</v>
      </c>
      <c r="Y28" s="97">
        <v>111.90130000000001</v>
      </c>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row>
    <row r="29" spans="1:56" ht="12.75" customHeight="1">
      <c r="H29" s="30"/>
      <c r="J29" s="213" t="s">
        <v>13</v>
      </c>
      <c r="K29" s="102" t="s">
        <v>116</v>
      </c>
      <c r="L29" s="102" t="s">
        <v>14</v>
      </c>
      <c r="M29" s="103">
        <v>2.754</v>
      </c>
      <c r="N29" s="103">
        <v>0.42749999999999999</v>
      </c>
      <c r="O29" s="103">
        <v>-0.57850000000000001</v>
      </c>
      <c r="P29" s="103">
        <v>-0.80669999999999997</v>
      </c>
      <c r="Q29" s="103"/>
      <c r="R29" s="117" t="s">
        <v>13</v>
      </c>
      <c r="S29" s="98" t="s">
        <v>57</v>
      </c>
      <c r="T29" s="98" t="s">
        <v>14</v>
      </c>
      <c r="U29" s="99">
        <v>8.1516000000000002</v>
      </c>
      <c r="V29" s="99">
        <v>5.7088999999999999</v>
      </c>
      <c r="W29" s="99">
        <v>3.3220999999999998</v>
      </c>
      <c r="X29" s="99">
        <v>1.7174</v>
      </c>
      <c r="Y29" s="99">
        <v>-0.1928</v>
      </c>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row>
    <row r="30" spans="1:56" ht="12.75" customHeight="1">
      <c r="H30" s="30"/>
      <c r="J30" s="52"/>
      <c r="K30" s="122"/>
      <c r="L30" s="122"/>
      <c r="M30" s="123"/>
      <c r="N30" s="123"/>
      <c r="O30" s="123"/>
      <c r="P30" s="123"/>
      <c r="Q30" s="124"/>
      <c r="R30" s="124"/>
      <c r="S30" s="124"/>
      <c r="T30" s="124"/>
      <c r="U30" s="124"/>
      <c r="V30" s="124"/>
      <c r="W30" s="124"/>
      <c r="X30" s="124"/>
      <c r="Y30" s="124"/>
      <c r="Z30" s="124"/>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row>
    <row r="31" spans="1:56" ht="12.75" customHeight="1">
      <c r="H31" s="2"/>
      <c r="J31" s="52"/>
      <c r="K31" s="122"/>
      <c r="L31" s="122"/>
      <c r="M31" s="123"/>
      <c r="N31" s="123"/>
      <c r="O31" s="123"/>
      <c r="P31" s="123"/>
      <c r="Q31" s="124"/>
      <c r="R31" s="124"/>
      <c r="S31" s="124"/>
      <c r="T31" s="124"/>
      <c r="U31" s="124"/>
      <c r="V31" s="124"/>
      <c r="W31" s="124"/>
      <c r="X31" s="124"/>
      <c r="Y31" s="124"/>
      <c r="Z31" s="124"/>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row>
    <row r="32" spans="1:56" ht="12.75" customHeight="1">
      <c r="J32" s="53"/>
      <c r="K32" s="125"/>
      <c r="L32" s="125"/>
      <c r="M32" s="126"/>
      <c r="N32" s="126"/>
      <c r="O32" s="126"/>
      <c r="P32" s="126"/>
      <c r="Q32" s="127"/>
      <c r="R32" s="127"/>
      <c r="S32" s="127"/>
      <c r="T32" s="127"/>
      <c r="U32" s="127"/>
      <c r="V32" s="127"/>
      <c r="W32" s="127"/>
      <c r="X32" s="127"/>
      <c r="Y32" s="127"/>
      <c r="Z32" s="127"/>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row>
    <row r="33" spans="1:56" s="1" customFormat="1" ht="12.75" customHeight="1">
      <c r="A33" s="21"/>
      <c r="B33" s="21"/>
      <c r="C33" s="21"/>
      <c r="D33" s="21"/>
      <c r="E33" s="21"/>
      <c r="F33" s="21"/>
      <c r="G33" s="21"/>
      <c r="H33"/>
      <c r="J33" s="53"/>
      <c r="K33" s="125"/>
      <c r="L33" s="125"/>
      <c r="M33" s="126"/>
      <c r="N33" s="126"/>
      <c r="O33" s="126"/>
      <c r="P33" s="126"/>
      <c r="Q33" s="124"/>
      <c r="R33" s="124"/>
      <c r="S33" s="124"/>
      <c r="T33" s="124"/>
      <c r="U33" s="124"/>
      <c r="V33" s="124"/>
      <c r="W33" s="124"/>
      <c r="X33" s="124"/>
      <c r="Y33" s="124"/>
      <c r="Z33" s="124"/>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row>
    <row r="34" spans="1:56" ht="12.75" customHeight="1">
      <c r="J34" s="52"/>
      <c r="K34" s="122"/>
      <c r="L34" s="122"/>
      <c r="M34" s="126"/>
      <c r="N34" s="129"/>
      <c r="O34" s="126"/>
      <c r="P34" s="126"/>
      <c r="Q34" s="124"/>
      <c r="R34" s="124"/>
      <c r="S34" s="124"/>
      <c r="T34" s="124"/>
      <c r="U34" s="124"/>
      <c r="V34" s="124"/>
      <c r="W34" s="124"/>
      <c r="X34" s="124"/>
      <c r="Y34" s="124"/>
      <c r="Z34" s="124"/>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row>
    <row r="35" spans="1:56" ht="12.75" customHeight="1">
      <c r="J35" s="52"/>
      <c r="K35" s="122"/>
      <c r="L35" s="122"/>
      <c r="M35" s="126"/>
      <c r="N35" s="126"/>
      <c r="O35" s="126"/>
      <c r="P35" s="126"/>
      <c r="Q35" s="124"/>
      <c r="R35" s="124"/>
      <c r="S35" s="124"/>
      <c r="T35" s="124"/>
      <c r="U35" s="124"/>
      <c r="V35" s="124"/>
      <c r="W35" s="124"/>
      <c r="X35" s="124"/>
      <c r="Y35" s="124"/>
      <c r="Z35" s="124"/>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row>
    <row r="36" spans="1:56" ht="12.75" customHeight="1">
      <c r="J36" s="52"/>
      <c r="K36" s="122"/>
      <c r="L36" s="122"/>
      <c r="M36" s="126"/>
      <c r="N36" s="126"/>
      <c r="O36" s="126"/>
      <c r="P36" s="126"/>
      <c r="Q36" s="124"/>
      <c r="R36" s="124"/>
      <c r="S36" s="124"/>
      <c r="T36" s="124"/>
      <c r="U36" s="124"/>
      <c r="V36" s="124"/>
      <c r="W36" s="124"/>
      <c r="X36" s="124"/>
      <c r="Y36" s="124"/>
      <c r="Z36" s="124"/>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row>
    <row r="37" spans="1:56" ht="12.75" customHeight="1">
      <c r="B37" s="226" t="s">
        <v>146</v>
      </c>
      <c r="C37" s="226" t="s">
        <v>147</v>
      </c>
      <c r="D37" s="207" t="s">
        <v>105</v>
      </c>
      <c r="E37" s="207" t="s">
        <v>106</v>
      </c>
      <c r="K37" s="130"/>
      <c r="L37" s="122"/>
      <c r="M37" s="122"/>
      <c r="N37" s="126"/>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row>
    <row r="38" spans="1:56" ht="12.75" customHeight="1">
      <c r="A38" s="23" t="s">
        <v>143</v>
      </c>
      <c r="B38" s="23">
        <v>2.5000000000000001E-2</v>
      </c>
      <c r="C38" s="23">
        <v>-2</v>
      </c>
      <c r="D38" s="23">
        <v>250</v>
      </c>
      <c r="E38" s="23">
        <v>0</v>
      </c>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row>
    <row r="39" spans="1:56" s="12" customFormat="1" ht="12.75" customHeight="1">
      <c r="A39" s="197" t="s">
        <v>2</v>
      </c>
      <c r="B39" s="65" t="s">
        <v>153</v>
      </c>
      <c r="C39" s="20"/>
      <c r="D39" s="25">
        <f>$B$18*D38+$C$18</f>
        <v>4.25</v>
      </c>
      <c r="E39" s="25">
        <f>$B$18*E38+$C$18</f>
        <v>-2</v>
      </c>
      <c r="G39" s="20"/>
      <c r="H39"/>
      <c r="J39"/>
      <c r="K39" s="122"/>
      <c r="L39" s="122"/>
      <c r="M39" s="122"/>
      <c r="N39" s="122"/>
      <c r="O39" s="122"/>
      <c r="P39" s="122"/>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row>
    <row r="40" spans="1:56" s="7" customFormat="1" ht="12.75" customHeight="1">
      <c r="A40" s="208" t="s">
        <v>148</v>
      </c>
      <c r="B40" s="25"/>
      <c r="C40" s="25"/>
      <c r="D40" s="25"/>
      <c r="E40" s="25"/>
      <c r="F40" s="25"/>
      <c r="G40" s="25"/>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row>
    <row r="41" spans="1:56" s="12" customFormat="1">
      <c r="A41" s="209" t="str">
        <f>A40</f>
        <v>DatLab 7 Template - Last update: 2016-05-19</v>
      </c>
      <c r="B41" s="20"/>
      <c r="C41" s="73"/>
      <c r="D41" s="73"/>
      <c r="E41" s="20"/>
      <c r="F41" s="20"/>
      <c r="G41" s="20"/>
      <c r="J41"/>
      <c r="K41"/>
      <c r="L41"/>
      <c r="M41"/>
      <c r="N41" s="110" t="s">
        <v>96</v>
      </c>
      <c r="O41" s="111"/>
      <c r="P41" s="111"/>
      <c r="Q41" s="111"/>
      <c r="R41" s="111"/>
      <c r="S41" s="111"/>
      <c r="T41" s="111"/>
      <c r="U41" s="111"/>
      <c r="V41" s="111"/>
      <c r="W41" s="111"/>
      <c r="X41" s="111"/>
    </row>
    <row r="42" spans="1:56">
      <c r="A42" s="62"/>
      <c r="B42" s="20"/>
      <c r="C42" s="73"/>
      <c r="D42" s="73"/>
      <c r="E42" s="20"/>
      <c r="F42" s="20"/>
      <c r="G42" s="20"/>
      <c r="H42" s="12"/>
      <c r="N42" s="112"/>
      <c r="O42" s="110" t="s">
        <v>80</v>
      </c>
      <c r="P42" s="110"/>
      <c r="Q42" s="110"/>
      <c r="R42" s="110"/>
      <c r="S42" s="110"/>
      <c r="T42" s="110"/>
      <c r="U42" s="110"/>
      <c r="V42" s="110"/>
      <c r="W42" s="110"/>
      <c r="X42" s="110"/>
      <c r="BC42" s="12"/>
    </row>
    <row r="43" spans="1:56">
      <c r="A43" s="84" t="s">
        <v>78</v>
      </c>
      <c r="B43" s="85"/>
      <c r="C43" s="85"/>
      <c r="D43" s="85"/>
      <c r="E43" s="85"/>
      <c r="F43" s="85"/>
      <c r="G43" s="85"/>
      <c r="H43" s="30"/>
      <c r="J43" s="30"/>
      <c r="K43" s="30"/>
      <c r="L43" s="30"/>
      <c r="M43" s="30"/>
      <c r="N43" s="110"/>
      <c r="O43" s="113" t="s">
        <v>81</v>
      </c>
      <c r="P43" s="114"/>
      <c r="Q43" s="114" t="s">
        <v>95</v>
      </c>
      <c r="R43" s="111"/>
      <c r="S43" s="111"/>
      <c r="T43" s="111"/>
      <c r="U43" s="111"/>
      <c r="V43" s="111"/>
      <c r="W43" s="111"/>
      <c r="X43" s="111"/>
      <c r="BC43" s="30"/>
    </row>
    <row r="44" spans="1:56">
      <c r="A44" s="84" t="s">
        <v>79</v>
      </c>
      <c r="B44" s="85"/>
      <c r="C44" s="85"/>
      <c r="D44" s="85"/>
      <c r="E44" s="85"/>
      <c r="F44" s="85"/>
      <c r="G44" s="85"/>
      <c r="H44" s="30"/>
      <c r="J44" s="30"/>
      <c r="K44" s="30"/>
      <c r="L44" s="30"/>
      <c r="M44" s="30"/>
      <c r="N44" s="110"/>
      <c r="O44" s="113"/>
      <c r="P44" s="111"/>
      <c r="Q44" s="111"/>
      <c r="R44" s="111"/>
      <c r="S44" s="111"/>
      <c r="T44" s="111"/>
      <c r="U44" s="111"/>
      <c r="V44" s="111"/>
      <c r="W44" s="111"/>
      <c r="X44" s="111"/>
      <c r="BC44" s="30"/>
    </row>
    <row r="45" spans="1:56">
      <c r="A45" s="84"/>
      <c r="B45" s="85"/>
      <c r="C45" s="85"/>
      <c r="D45" s="85"/>
      <c r="E45" s="85"/>
      <c r="F45" s="85"/>
      <c r="G45" s="85"/>
      <c r="H45" s="30"/>
      <c r="J45" s="30"/>
      <c r="K45" s="30"/>
      <c r="L45" s="30"/>
      <c r="M45" s="30"/>
      <c r="N45" s="110" t="s">
        <v>97</v>
      </c>
      <c r="O45" s="111"/>
      <c r="P45" s="111"/>
      <c r="Q45" s="111"/>
      <c r="R45" s="111"/>
      <c r="S45" s="111"/>
      <c r="T45" s="111"/>
      <c r="U45" s="111"/>
      <c r="V45" s="111"/>
      <c r="W45" s="111"/>
      <c r="X45" s="111"/>
      <c r="BC45" s="30"/>
    </row>
    <row r="46" spans="1:56">
      <c r="A46" s="63" t="s">
        <v>58</v>
      </c>
      <c r="B46" s="2"/>
      <c r="C46" s="2"/>
      <c r="D46" s="2"/>
      <c r="E46" s="2"/>
      <c r="F46" s="2"/>
      <c r="G46" s="2"/>
      <c r="H46" s="2"/>
      <c r="J46" s="2"/>
      <c r="K46" s="2"/>
      <c r="L46" s="2"/>
      <c r="M46" s="2"/>
      <c r="N46" s="110"/>
      <c r="O46" s="110" t="s">
        <v>82</v>
      </c>
      <c r="P46" s="110"/>
      <c r="Q46" s="110"/>
      <c r="R46" s="110"/>
      <c r="S46" s="110"/>
      <c r="T46" s="110"/>
      <c r="U46" s="110"/>
      <c r="V46" s="110"/>
      <c r="W46" s="110"/>
      <c r="X46" s="110"/>
      <c r="BC46" s="2"/>
    </row>
    <row r="47" spans="1:56">
      <c r="A47" s="63"/>
      <c r="B47" s="64" t="s">
        <v>98</v>
      </c>
      <c r="C47" s="64"/>
      <c r="D47" s="64"/>
      <c r="E47" s="64"/>
      <c r="F47" s="65"/>
      <c r="G47" s="66"/>
      <c r="H47" s="66"/>
      <c r="J47" s="66"/>
      <c r="K47" s="66"/>
      <c r="N47" s="115"/>
      <c r="O47" s="113" t="s">
        <v>83</v>
      </c>
      <c r="P47" s="114"/>
      <c r="Q47" s="114" t="s">
        <v>93</v>
      </c>
      <c r="R47" s="111"/>
      <c r="S47" s="111"/>
      <c r="T47" s="111"/>
      <c r="U47" s="111"/>
      <c r="V47" s="111"/>
      <c r="W47" s="111"/>
      <c r="X47" s="111"/>
    </row>
    <row r="48" spans="1:56">
      <c r="A48" s="63"/>
      <c r="B48" s="64"/>
      <c r="C48" s="64"/>
      <c r="D48" s="64"/>
      <c r="E48" s="64"/>
      <c r="F48" s="65"/>
      <c r="G48" s="66"/>
      <c r="H48" s="66"/>
      <c r="J48" s="66"/>
      <c r="K48" s="66"/>
    </row>
    <row r="49" spans="1:55">
      <c r="A49" s="61" t="s">
        <v>59</v>
      </c>
      <c r="B49" s="20"/>
      <c r="C49" s="20"/>
      <c r="D49" s="20"/>
      <c r="E49" s="20"/>
      <c r="F49" s="20"/>
      <c r="G49" s="20"/>
      <c r="H49" s="12"/>
    </row>
    <row r="50" spans="1:55">
      <c r="A50" s="33" t="s">
        <v>99</v>
      </c>
    </row>
    <row r="51" spans="1:55">
      <c r="B51" s="18" t="s">
        <v>100</v>
      </c>
    </row>
    <row r="52" spans="1:55">
      <c r="A52" s="65" t="s">
        <v>72</v>
      </c>
      <c r="B52" s="20"/>
      <c r="C52" s="20"/>
      <c r="D52" s="20"/>
      <c r="E52" s="20"/>
      <c r="F52" s="20"/>
      <c r="G52" s="20"/>
      <c r="H52" s="12"/>
      <c r="J52" s="12"/>
    </row>
    <row r="53" spans="1:55">
      <c r="A53" s="20"/>
      <c r="B53" s="65" t="s">
        <v>75</v>
      </c>
      <c r="C53" s="20"/>
      <c r="D53" s="20"/>
      <c r="E53" s="20"/>
      <c r="F53" s="20"/>
      <c r="G53" s="20"/>
      <c r="H53" s="12"/>
      <c r="J53" s="12"/>
    </row>
    <row r="54" spans="1:55">
      <c r="A54" s="67" t="s">
        <v>70</v>
      </c>
      <c r="B54" s="65" t="s">
        <v>73</v>
      </c>
      <c r="C54" s="20"/>
      <c r="D54" s="20"/>
      <c r="E54" s="20"/>
      <c r="F54" s="20"/>
      <c r="G54" s="20"/>
      <c r="H54" s="12"/>
      <c r="J54" s="12"/>
    </row>
    <row r="55" spans="1:55">
      <c r="A55" s="20"/>
      <c r="B55" s="65" t="s">
        <v>61</v>
      </c>
      <c r="C55" s="20"/>
      <c r="D55" s="20"/>
      <c r="E55" s="20"/>
      <c r="F55" s="20"/>
      <c r="G55" s="20"/>
      <c r="H55" s="12"/>
      <c r="J55" s="12"/>
    </row>
    <row r="56" spans="1:55">
      <c r="A56" s="67" t="s">
        <v>71</v>
      </c>
      <c r="B56" s="65" t="s">
        <v>74</v>
      </c>
      <c r="C56" s="20"/>
      <c r="D56" s="20"/>
      <c r="E56" s="20"/>
      <c r="F56" s="20"/>
      <c r="G56" s="20"/>
      <c r="H56" s="12"/>
      <c r="J56" s="12"/>
    </row>
    <row r="57" spans="1:55">
      <c r="A57" s="20"/>
      <c r="B57" s="65" t="s">
        <v>63</v>
      </c>
      <c r="C57" s="20"/>
      <c r="D57" s="20"/>
      <c r="E57" s="20"/>
      <c r="F57" s="20"/>
      <c r="G57" s="20"/>
      <c r="H57" s="12"/>
      <c r="J57" s="12"/>
    </row>
    <row r="58" spans="1:55">
      <c r="A58" s="33" t="s">
        <v>84</v>
      </c>
      <c r="B58"/>
      <c r="C58"/>
      <c r="D58"/>
      <c r="E58"/>
      <c r="F58"/>
      <c r="G58"/>
      <c r="H58" s="18"/>
      <c r="J58" s="12"/>
    </row>
    <row r="59" spans="1:55">
      <c r="A59" s="68" t="s">
        <v>60</v>
      </c>
      <c r="B59" s="65" t="s">
        <v>76</v>
      </c>
      <c r="C59" s="20"/>
      <c r="D59" s="20"/>
      <c r="E59" s="20"/>
      <c r="F59" s="20"/>
      <c r="G59" s="20"/>
      <c r="H59" s="12"/>
      <c r="J59" s="12"/>
    </row>
    <row r="60" spans="1:55">
      <c r="A60" s="20"/>
      <c r="B60" s="65" t="s">
        <v>64</v>
      </c>
      <c r="C60" s="20"/>
      <c r="D60" s="20"/>
      <c r="E60" s="20"/>
      <c r="F60" s="20"/>
      <c r="G60" s="20"/>
      <c r="H60" s="12"/>
      <c r="J60" s="12"/>
    </row>
    <row r="61" spans="1:55">
      <c r="A61" s="68" t="s">
        <v>62</v>
      </c>
      <c r="B61" s="65" t="s">
        <v>77</v>
      </c>
      <c r="C61" s="20"/>
      <c r="D61" s="20"/>
      <c r="E61" s="20"/>
      <c r="F61" s="20"/>
      <c r="G61" s="20"/>
      <c r="H61" s="12"/>
      <c r="J61" s="12"/>
    </row>
    <row r="62" spans="1:55">
      <c r="A62" s="20"/>
      <c r="B62" s="65" t="s">
        <v>65</v>
      </c>
      <c r="C62" s="20"/>
      <c r="D62" s="20"/>
      <c r="E62" s="20"/>
      <c r="F62" s="20"/>
      <c r="G62" s="20"/>
      <c r="H62" s="12"/>
    </row>
    <row r="63" spans="1:55">
      <c r="A63" s="20"/>
      <c r="B63" s="65" t="s">
        <v>103</v>
      </c>
      <c r="C63" s="20"/>
      <c r="D63" s="20"/>
      <c r="E63" s="20"/>
      <c r="F63" s="20"/>
      <c r="G63" s="20"/>
      <c r="H63" s="12"/>
    </row>
    <row r="64" spans="1:55">
      <c r="A64" s="33" t="s">
        <v>85</v>
      </c>
      <c r="B64" s="33"/>
      <c r="C64" s="33"/>
      <c r="D64" s="33"/>
      <c r="E64" s="33"/>
      <c r="F64" s="33"/>
      <c r="G64" s="33"/>
      <c r="H64" s="2"/>
      <c r="J64" s="2"/>
      <c r="K64" s="2"/>
      <c r="L64" s="2"/>
      <c r="M64" s="2"/>
      <c r="N64" s="2"/>
      <c r="O64" s="2"/>
      <c r="P64" s="2"/>
      <c r="Q64" s="2"/>
      <c r="R64" s="2"/>
      <c r="S64" s="2"/>
      <c r="T64" s="2"/>
      <c r="U64" s="2"/>
      <c r="V64" s="2"/>
      <c r="W64" s="2"/>
      <c r="X64" s="2"/>
      <c r="BC64" s="2"/>
    </row>
    <row r="65" spans="1:13">
      <c r="A65" s="33" t="s">
        <v>86</v>
      </c>
    </row>
    <row r="66" spans="1:13">
      <c r="B66" s="18" t="s">
        <v>3</v>
      </c>
    </row>
    <row r="67" spans="1:13">
      <c r="A67" s="33" t="s">
        <v>87</v>
      </c>
    </row>
    <row r="68" spans="1:13">
      <c r="A68" s="33" t="s">
        <v>88</v>
      </c>
    </row>
    <row r="69" spans="1:13">
      <c r="A69" s="33" t="s">
        <v>101</v>
      </c>
    </row>
    <row r="70" spans="1:13">
      <c r="B70" s="29"/>
    </row>
    <row r="71" spans="1:13">
      <c r="A71" s="58" t="s">
        <v>66</v>
      </c>
      <c r="B71" s="69"/>
      <c r="C71" s="69"/>
      <c r="D71" s="69"/>
      <c r="E71" s="69"/>
      <c r="F71" s="69"/>
      <c r="G71" s="69"/>
    </row>
    <row r="72" spans="1:13">
      <c r="A72" s="69" t="s">
        <v>89</v>
      </c>
      <c r="B72" s="69"/>
      <c r="C72" s="69"/>
      <c r="D72" s="69"/>
      <c r="E72" s="69"/>
      <c r="F72" s="69"/>
      <c r="G72" s="69"/>
      <c r="M72" s="9"/>
    </row>
    <row r="73" spans="1:13">
      <c r="A73" s="69" t="s">
        <v>90</v>
      </c>
      <c r="B73" s="69"/>
      <c r="C73" s="69"/>
      <c r="D73" s="69"/>
      <c r="E73" s="69"/>
      <c r="F73" s="69"/>
      <c r="G73" s="69"/>
      <c r="M73" s="9"/>
    </row>
    <row r="74" spans="1:13">
      <c r="A74" s="69"/>
      <c r="B74" s="69" t="s">
        <v>67</v>
      </c>
      <c r="C74" s="69"/>
      <c r="D74" s="69"/>
      <c r="E74" s="69"/>
      <c r="F74" s="69"/>
      <c r="G74" s="69"/>
      <c r="M74" s="10"/>
    </row>
    <row r="75" spans="1:13">
      <c r="A75" s="69"/>
      <c r="B75" s="69" t="s">
        <v>68</v>
      </c>
      <c r="C75" s="69"/>
      <c r="D75" s="69"/>
      <c r="E75" s="69"/>
      <c r="F75" s="69"/>
      <c r="G75" s="69"/>
      <c r="M75" s="10"/>
    </row>
    <row r="76" spans="1:13">
      <c r="A76" s="69" t="s">
        <v>91</v>
      </c>
      <c r="B76" s="69"/>
      <c r="C76" s="69"/>
      <c r="D76" s="69"/>
      <c r="E76" s="69"/>
      <c r="F76" s="69"/>
      <c r="G76" s="69"/>
      <c r="M76" s="10"/>
    </row>
    <row r="77" spans="1:13">
      <c r="A77" s="60" t="s">
        <v>92</v>
      </c>
      <c r="B77" s="60"/>
      <c r="C77" s="60"/>
      <c r="D77" s="60"/>
      <c r="E77" s="60"/>
      <c r="F77" s="60"/>
      <c r="G77" s="60"/>
      <c r="M77" s="10"/>
    </row>
    <row r="78" spans="1:13">
      <c r="A78" s="69"/>
      <c r="B78" s="69"/>
      <c r="C78" s="69"/>
      <c r="D78" s="69"/>
      <c r="E78" s="69"/>
      <c r="F78" s="69"/>
      <c r="G78" s="69"/>
      <c r="M78" s="10"/>
    </row>
    <row r="79" spans="1:13">
      <c r="A79" s="69"/>
      <c r="B79" s="69"/>
      <c r="C79" s="69"/>
      <c r="D79" s="69"/>
      <c r="E79" s="69"/>
      <c r="F79" s="69"/>
      <c r="G79" s="69"/>
      <c r="M79" s="9"/>
    </row>
    <row r="80" spans="1:13">
      <c r="A80" s="60"/>
      <c r="B80" s="60"/>
      <c r="C80" s="60"/>
      <c r="D80" s="60"/>
      <c r="E80" s="60"/>
      <c r="F80" s="60"/>
      <c r="G80" s="60"/>
      <c r="M80" s="10"/>
    </row>
    <row r="81" spans="1:55" s="104" customFormat="1">
      <c r="A81" s="108"/>
      <c r="B81" s="108"/>
      <c r="C81" s="108"/>
      <c r="D81" s="108"/>
      <c r="E81" s="108"/>
      <c r="F81" s="108"/>
      <c r="G81" s="108"/>
      <c r="H81" s="109"/>
      <c r="J81" s="109"/>
      <c r="K81" s="109"/>
      <c r="BC81"/>
    </row>
    <row r="82" spans="1:55">
      <c r="A82" s="69"/>
      <c r="B82" s="69"/>
      <c r="C82" s="69"/>
      <c r="D82" s="69"/>
      <c r="E82" s="69"/>
      <c r="F82" s="69"/>
      <c r="G82" s="69"/>
      <c r="H82" s="71"/>
      <c r="M82" s="9"/>
    </row>
    <row r="83" spans="1:55">
      <c r="A83" s="60"/>
      <c r="B83" s="60"/>
      <c r="C83" s="60"/>
      <c r="D83" s="60"/>
      <c r="E83" s="60"/>
      <c r="F83" s="60"/>
      <c r="G83" s="60"/>
    </row>
    <row r="84" spans="1:55">
      <c r="A84" s="60"/>
      <c r="B84" s="60"/>
      <c r="C84" s="60"/>
      <c r="D84" s="60"/>
      <c r="E84" s="60"/>
      <c r="F84" s="60"/>
      <c r="G84" s="60"/>
      <c r="M84" s="10"/>
    </row>
    <row r="85" spans="1:55">
      <c r="D85" s="71"/>
      <c r="E85" s="71"/>
      <c r="F85" s="71"/>
      <c r="G85" s="71"/>
      <c r="H85" s="71"/>
    </row>
  </sheetData>
  <hyperlinks>
    <hyperlink ref="Q43" r:id="rId1" location="c3005"/>
    <hyperlink ref="Q47" r:id="rId2"/>
  </hyperlinks>
  <pageMargins left="0.78740157480314965" right="0.78740157480314965" top="0.78740157480314965" bottom="0.47244094488188981" header="0.39370078740157483" footer="0.31496062992125984"/>
  <pageSetup paperSize="9" orientation="landscape" r:id="rId3"/>
  <headerFooter alignWithMargins="0">
    <oddHeader>&amp;L&amp;F; &amp;A&amp;C&amp;P / &amp;N&amp;R&amp;G</oddHeader>
    <oddFooter>&amp;L
&amp;D&amp;R
www.oroboros.at</oddFooter>
  </headerFooter>
  <drawing r:id="rId4"/>
  <legacyDrawing r:id="rId5"/>
  <legacyDrawingHF r:id="rId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Template_O2-background</vt:lpstr>
      <vt:lpstr>Demo newO2-background (2)</vt:lpstr>
      <vt:lpstr>Example_O2-background</vt:lpstr>
      <vt:lpstr>Example_O2-background high O2</vt:lpstr>
      <vt:lpstr>Template_O2-background high O2</vt:lpstr>
      <vt:lpstr>Example_O2-background comp</vt:lpstr>
      <vt:lpstr>'Example_O2-background'!Druckbereich</vt:lpstr>
      <vt:lpstr>'Example_O2-background comp'!Druckbereich</vt:lpstr>
      <vt:lpstr>'Example_O2-background high O2'!Druckbereich</vt:lpstr>
      <vt:lpstr>'Template_O2-background high O2'!Druckbereich</vt:lpstr>
    </vt:vector>
  </TitlesOfParts>
  <Company>Tilak GmbH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Gnaiger</dc:creator>
  <cp:lastModifiedBy>user</cp:lastModifiedBy>
  <cp:lastPrinted>2016-06-01T10:40:19Z</cp:lastPrinted>
  <dcterms:created xsi:type="dcterms:W3CDTF">2004-10-29T04:30:37Z</dcterms:created>
  <dcterms:modified xsi:type="dcterms:W3CDTF">2016-07-22T13:17:09Z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-1244467866</vt:i4>
  </property>
  <property fmtid="{D5CDD505-2E9C-101B-9397-08002B2CF9AE}" pid="3" name="_EmailSubject">
    <vt:lpwstr>Bitte an Assegid</vt:lpwstr>
  </property>
  <property fmtid="{D5CDD505-2E9C-101B-9397-08002B2CF9AE}" pid="4" name="_AuthorEmail">
    <vt:lpwstr>erich.gnaiger@uibk.ac.at</vt:lpwstr>
  </property>
  <property fmtid="{D5CDD505-2E9C-101B-9397-08002B2CF9AE}" pid="5" name="_AuthorEmailDisplayName">
    <vt:lpwstr>Erich Gnaiger</vt:lpwstr>
  </property>
  <property fmtid="{D5CDD505-2E9C-101B-9397-08002B2CF9AE}" pid="6" name="_PreviousAdHocReviewCycleID">
    <vt:i4>-1162940246</vt:i4>
  </property>
  <property fmtid="{D5CDD505-2E9C-101B-9397-08002B2CF9AE}" pid="7" name="_ReviewingToolsShownOnce">
    <vt:lpwstr/>
  </property>
</Properties>
</file>